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kansas.sharepoint.com/teams/cppr/kcctf/Shared Documents/!Cabinet Team working files/ECBG/ECBG RFP FY24/Final RFP Docs/"/>
    </mc:Choice>
  </mc:AlternateContent>
  <xr:revisionPtr revIDLastSave="304" documentId="8_{B6B51DFE-D35C-4FCE-8197-E58CAFB4989B}" xr6:coauthVersionLast="47" xr6:coauthVersionMax="47" xr10:uidLastSave="{17A7BC12-F858-45FD-A855-75E2B24067FD}"/>
  <bookViews>
    <workbookView xWindow="1440" yWindow="1440" windowWidth="21015" windowHeight="14310" tabRatio="742" xr2:uid="{00000000-000D-0000-FFFF-FFFF00000000}"/>
  </bookViews>
  <sheets>
    <sheet name="Instructions" sheetId="13" r:id="rId1"/>
    <sheet name="Total Proposed ECBG Budget" sheetId="14" r:id="rId2"/>
    <sheet name="Budgeted Partners" sheetId="31" r:id="rId3"/>
    <sheet name="Program 1 Budget" sheetId="1" r:id="rId4"/>
    <sheet name="Program 2 Budget" sheetId="37" r:id="rId5"/>
    <sheet name="Program 3 Budget" sheetId="38" r:id="rId6"/>
    <sheet name="Program 4 Budget" sheetId="39" r:id="rId7"/>
    <sheet name="Program 5 Budget" sheetId="40" r:id="rId8"/>
    <sheet name="Program 6 Budget" sheetId="41" r:id="rId9"/>
    <sheet name="Program 7 Budget" sheetId="42" r:id="rId10"/>
    <sheet name="Program 8 Budget" sheetId="43" r:id="rId11"/>
    <sheet name="Program 9 Budget" sheetId="44" r:id="rId12"/>
    <sheet name="Program 10 Budget" sheetId="45" r:id="rId13"/>
    <sheet name="Program 11 Budget" sheetId="46" r:id="rId14"/>
  </sheets>
  <definedNames>
    <definedName name="FTE" localSheetId="12">'Program 10 Budget'!$C$5</definedName>
    <definedName name="FTE" localSheetId="13">'Program 11 Budget'!$C$5</definedName>
    <definedName name="FTE" localSheetId="4">'Program 2 Budget'!$C$5</definedName>
    <definedName name="FTE" localSheetId="5">'Program 3 Budget'!$C$5</definedName>
    <definedName name="FTE" localSheetId="6">'Program 4 Budget'!$C$5</definedName>
    <definedName name="FTE" localSheetId="7">'Program 5 Budget'!$C$5</definedName>
    <definedName name="FTE" localSheetId="8">'Program 6 Budget'!$C$5</definedName>
    <definedName name="FTE" localSheetId="9">'Program 7 Budget'!$C$5</definedName>
    <definedName name="FTE" localSheetId="10">'Program 8 Budget'!$C$5</definedName>
    <definedName name="FTE" localSheetId="11">'Program 9 Budget'!$C$5</definedName>
    <definedName name="FTE">'Program 1 Budget'!$C$5</definedName>
    <definedName name="_xlnm.Print_Area" localSheetId="3">'Program 1 Budget'!$A$1:$H$63</definedName>
    <definedName name="_xlnm.Print_Area" localSheetId="12">'Program 10 Budget'!$A$1:$H$63</definedName>
    <definedName name="_xlnm.Print_Area" localSheetId="13">'Program 11 Budget'!$A$1:$H$63</definedName>
    <definedName name="_xlnm.Print_Area" localSheetId="4">'Program 2 Budget'!$A$1:$H$63</definedName>
    <definedName name="_xlnm.Print_Area" localSheetId="5">'Program 3 Budget'!$A$1:$H$63</definedName>
    <definedName name="_xlnm.Print_Area" localSheetId="6">'Program 4 Budget'!$A$1:$H$63</definedName>
    <definedName name="_xlnm.Print_Area" localSheetId="7">'Program 5 Budget'!$A$1:$H$63</definedName>
    <definedName name="_xlnm.Print_Area" localSheetId="8">'Program 6 Budget'!$A$1:$H$63</definedName>
    <definedName name="_xlnm.Print_Area" localSheetId="9">'Program 7 Budget'!$A$1:$H$63</definedName>
    <definedName name="_xlnm.Print_Area" localSheetId="10">'Program 8 Budget'!$A$1:$H$63</definedName>
    <definedName name="_xlnm.Print_Area" localSheetId="11">'Program 9 Budget'!$A$1:$H$63</definedName>
    <definedName name="_xlnm.Print_Titles" localSheetId="3">'Program 1 Budget'!$1:$2</definedName>
    <definedName name="_xlnm.Print_Titles" localSheetId="12">'Program 10 Budget'!$1:$2</definedName>
    <definedName name="_xlnm.Print_Titles" localSheetId="13">'Program 11 Budget'!$1:$2</definedName>
    <definedName name="_xlnm.Print_Titles" localSheetId="4">'Program 2 Budget'!$1:$2</definedName>
    <definedName name="_xlnm.Print_Titles" localSheetId="5">'Program 3 Budget'!$1:$2</definedName>
    <definedName name="_xlnm.Print_Titles" localSheetId="6">'Program 4 Budget'!$1:$2</definedName>
    <definedName name="_xlnm.Print_Titles" localSheetId="7">'Program 5 Budget'!$1:$2</definedName>
    <definedName name="_xlnm.Print_Titles" localSheetId="8">'Program 6 Budget'!$1:$2</definedName>
    <definedName name="_xlnm.Print_Titles" localSheetId="9">'Program 7 Budget'!$1:$2</definedName>
    <definedName name="_xlnm.Print_Titles" localSheetId="10">'Program 8 Budget'!$1:$2</definedName>
    <definedName name="_xlnm.Print_Titles" localSheetId="11">'Program 9 Budget'!$1:$2</definedName>
    <definedName name="Program1Total" localSheetId="12">'Program 10 Budget'!$A$63</definedName>
    <definedName name="Program1Total" localSheetId="13">'Program 11 Budget'!$A$63</definedName>
    <definedName name="Program1Total" localSheetId="4">'Program 2 Budget'!$A$63</definedName>
    <definedName name="Program1Total" localSheetId="5">'Program 3 Budget'!$A$63</definedName>
    <definedName name="Program1Total" localSheetId="6">'Program 4 Budget'!$A$63</definedName>
    <definedName name="Program1Total" localSheetId="7">'Program 5 Budget'!$A$63</definedName>
    <definedName name="Program1Total" localSheetId="8">'Program 6 Budget'!$A$63</definedName>
    <definedName name="Program1Total" localSheetId="9">'Program 7 Budget'!$A$63</definedName>
    <definedName name="Program1Total" localSheetId="10">'Program 8 Budget'!$A$63</definedName>
    <definedName name="Program1Total" localSheetId="11">'Program 9 Budget'!$A$63</definedName>
    <definedName name="Program1Total">'Program 1 Budget'!$A$63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G5" i="45"/>
  <c r="F10" i="1"/>
  <c r="E10" i="1"/>
  <c r="G5" i="41"/>
  <c r="B14" i="14"/>
  <c r="E62" i="46"/>
  <c r="D60" i="46"/>
  <c r="C60" i="46"/>
  <c r="B60" i="46"/>
  <c r="E59" i="46"/>
  <c r="E58" i="46"/>
  <c r="E57" i="46"/>
  <c r="E56" i="46"/>
  <c r="E60" i="46" s="1"/>
  <c r="D54" i="46"/>
  <c r="C54" i="46"/>
  <c r="B54" i="46"/>
  <c r="E53" i="46"/>
  <c r="E52" i="46"/>
  <c r="E51" i="46"/>
  <c r="E50" i="46"/>
  <c r="E54" i="46" s="1"/>
  <c r="D48" i="46"/>
  <c r="C48" i="46"/>
  <c r="B48" i="46"/>
  <c r="E47" i="46"/>
  <c r="E46" i="46"/>
  <c r="E45" i="46"/>
  <c r="E44" i="46"/>
  <c r="E48" i="46" s="1"/>
  <c r="D42" i="46"/>
  <c r="C42" i="46"/>
  <c r="B42" i="46"/>
  <c r="E41" i="46"/>
  <c r="E40" i="46"/>
  <c r="E39" i="46"/>
  <c r="E38" i="46"/>
  <c r="E42" i="46" s="1"/>
  <c r="D36" i="46"/>
  <c r="C36" i="46"/>
  <c r="B36" i="46"/>
  <c r="E35" i="46"/>
  <c r="E34" i="46"/>
  <c r="E33" i="46"/>
  <c r="E32" i="46"/>
  <c r="E36" i="46" s="1"/>
  <c r="D30" i="46"/>
  <c r="C30" i="46"/>
  <c r="B30" i="46"/>
  <c r="E29" i="46"/>
  <c r="E28" i="46"/>
  <c r="E27" i="46"/>
  <c r="E26" i="46"/>
  <c r="E25" i="46"/>
  <c r="E30" i="46" s="1"/>
  <c r="D23" i="46"/>
  <c r="C23" i="46"/>
  <c r="B23" i="46"/>
  <c r="E22" i="46"/>
  <c r="E21" i="46"/>
  <c r="E20" i="46"/>
  <c r="E19" i="46"/>
  <c r="E23" i="46" s="1"/>
  <c r="D17" i="46"/>
  <c r="C17" i="46"/>
  <c r="B17" i="46"/>
  <c r="E16" i="46"/>
  <c r="E15" i="46"/>
  <c r="E14" i="46"/>
  <c r="E13" i="46"/>
  <c r="E12" i="46"/>
  <c r="E17" i="46" s="1"/>
  <c r="F10" i="46"/>
  <c r="D63" i="46" s="1"/>
  <c r="E10" i="46"/>
  <c r="C63" i="46" s="1"/>
  <c r="C10" i="46"/>
  <c r="B10" i="46"/>
  <c r="D9" i="46"/>
  <c r="G9" i="46" s="1"/>
  <c r="G8" i="46"/>
  <c r="D8" i="46"/>
  <c r="D7" i="46"/>
  <c r="G7" i="46" s="1"/>
  <c r="G6" i="46"/>
  <c r="D6" i="46"/>
  <c r="G5" i="46"/>
  <c r="H2" i="46"/>
  <c r="E62" i="45"/>
  <c r="D60" i="45"/>
  <c r="C60" i="45"/>
  <c r="B60" i="45"/>
  <c r="E59" i="45"/>
  <c r="E58" i="45"/>
  <c r="E57" i="45"/>
  <c r="E56" i="45"/>
  <c r="E60" i="45" s="1"/>
  <c r="D54" i="45"/>
  <c r="C54" i="45"/>
  <c r="B54" i="45"/>
  <c r="E53" i="45"/>
  <c r="E52" i="45"/>
  <c r="E51" i="45"/>
  <c r="E50" i="45"/>
  <c r="E54" i="45" s="1"/>
  <c r="D48" i="45"/>
  <c r="C48" i="45"/>
  <c r="B48" i="45"/>
  <c r="E47" i="45"/>
  <c r="E46" i="45"/>
  <c r="E45" i="45"/>
  <c r="E44" i="45"/>
  <c r="E48" i="45" s="1"/>
  <c r="D42" i="45"/>
  <c r="C42" i="45"/>
  <c r="B42" i="45"/>
  <c r="E41" i="45"/>
  <c r="E40" i="45"/>
  <c r="E39" i="45"/>
  <c r="E38" i="45"/>
  <c r="E42" i="45" s="1"/>
  <c r="D36" i="45"/>
  <c r="C36" i="45"/>
  <c r="B36" i="45"/>
  <c r="E35" i="45"/>
  <c r="E34" i="45"/>
  <c r="E33" i="45"/>
  <c r="E32" i="45"/>
  <c r="E36" i="45" s="1"/>
  <c r="D30" i="45"/>
  <c r="C30" i="45"/>
  <c r="B30" i="45"/>
  <c r="E29" i="45"/>
  <c r="E28" i="45"/>
  <c r="E27" i="45"/>
  <c r="E26" i="45"/>
  <c r="E25" i="45"/>
  <c r="E30" i="45" s="1"/>
  <c r="D23" i="45"/>
  <c r="C23" i="45"/>
  <c r="B23" i="45"/>
  <c r="E22" i="45"/>
  <c r="E21" i="45"/>
  <c r="E20" i="45"/>
  <c r="E19" i="45"/>
  <c r="E23" i="45" s="1"/>
  <c r="D17" i="45"/>
  <c r="C17" i="45"/>
  <c r="B17" i="45"/>
  <c r="E16" i="45"/>
  <c r="E15" i="45"/>
  <c r="E14" i="45"/>
  <c r="E13" i="45"/>
  <c r="E12" i="45"/>
  <c r="E17" i="45" s="1"/>
  <c r="F10" i="45"/>
  <c r="D63" i="45" s="1"/>
  <c r="E10" i="45"/>
  <c r="C63" i="45" s="1"/>
  <c r="C10" i="45"/>
  <c r="B10" i="45"/>
  <c r="D9" i="45"/>
  <c r="G9" i="45" s="1"/>
  <c r="G8" i="45"/>
  <c r="D8" i="45"/>
  <c r="D7" i="45"/>
  <c r="G7" i="45" s="1"/>
  <c r="G6" i="45"/>
  <c r="D6" i="45"/>
  <c r="H2" i="45"/>
  <c r="E62" i="44"/>
  <c r="D60" i="44"/>
  <c r="C60" i="44"/>
  <c r="B60" i="44"/>
  <c r="E59" i="44"/>
  <c r="E58" i="44"/>
  <c r="E57" i="44"/>
  <c r="E56" i="44"/>
  <c r="E60" i="44" s="1"/>
  <c r="D54" i="44"/>
  <c r="C54" i="44"/>
  <c r="B54" i="44"/>
  <c r="E53" i="44"/>
  <c r="E52" i="44"/>
  <c r="E51" i="44"/>
  <c r="E50" i="44"/>
  <c r="E54" i="44" s="1"/>
  <c r="D48" i="44"/>
  <c r="C48" i="44"/>
  <c r="B48" i="44"/>
  <c r="E47" i="44"/>
  <c r="E46" i="44"/>
  <c r="E45" i="44"/>
  <c r="E44" i="44"/>
  <c r="E48" i="44" s="1"/>
  <c r="D42" i="44"/>
  <c r="C42" i="44"/>
  <c r="B42" i="44"/>
  <c r="E41" i="44"/>
  <c r="E40" i="44"/>
  <c r="E39" i="44"/>
  <c r="E38" i="44"/>
  <c r="E42" i="44" s="1"/>
  <c r="D36" i="44"/>
  <c r="C36" i="44"/>
  <c r="B36" i="44"/>
  <c r="E35" i="44"/>
  <c r="E34" i="44"/>
  <c r="E33" i="44"/>
  <c r="E32" i="44"/>
  <c r="E36" i="44" s="1"/>
  <c r="D30" i="44"/>
  <c r="C30" i="44"/>
  <c r="B30" i="44"/>
  <c r="E29" i="44"/>
  <c r="E28" i="44"/>
  <c r="E27" i="44"/>
  <c r="E26" i="44"/>
  <c r="E25" i="44"/>
  <c r="E30" i="44" s="1"/>
  <c r="D23" i="44"/>
  <c r="C23" i="44"/>
  <c r="B23" i="44"/>
  <c r="E22" i="44"/>
  <c r="E21" i="44"/>
  <c r="E20" i="44"/>
  <c r="E19" i="44"/>
  <c r="E23" i="44" s="1"/>
  <c r="D17" i="44"/>
  <c r="C17" i="44"/>
  <c r="B17" i="44"/>
  <c r="E16" i="44"/>
  <c r="E15" i="44"/>
  <c r="E14" i="44"/>
  <c r="E13" i="44"/>
  <c r="E12" i="44"/>
  <c r="E17" i="44" s="1"/>
  <c r="F10" i="44"/>
  <c r="D63" i="44" s="1"/>
  <c r="E10" i="44"/>
  <c r="C63" i="44" s="1"/>
  <c r="C10" i="44"/>
  <c r="B10" i="44"/>
  <c r="D9" i="44"/>
  <c r="G9" i="44" s="1"/>
  <c r="G8" i="44"/>
  <c r="D8" i="44"/>
  <c r="D7" i="44"/>
  <c r="G7" i="44" s="1"/>
  <c r="G6" i="44"/>
  <c r="D6" i="44"/>
  <c r="G5" i="44"/>
  <c r="H2" i="44"/>
  <c r="E62" i="43"/>
  <c r="D60" i="43"/>
  <c r="C60" i="43"/>
  <c r="B60" i="43"/>
  <c r="E59" i="43"/>
  <c r="E58" i="43"/>
  <c r="E57" i="43"/>
  <c r="E56" i="43"/>
  <c r="E60" i="43" s="1"/>
  <c r="D54" i="43"/>
  <c r="C54" i="43"/>
  <c r="B54" i="43"/>
  <c r="E53" i="43"/>
  <c r="E52" i="43"/>
  <c r="E51" i="43"/>
  <c r="E50" i="43"/>
  <c r="E54" i="43" s="1"/>
  <c r="D48" i="43"/>
  <c r="C48" i="43"/>
  <c r="B48" i="43"/>
  <c r="E47" i="43"/>
  <c r="E46" i="43"/>
  <c r="E45" i="43"/>
  <c r="E44" i="43"/>
  <c r="E48" i="43" s="1"/>
  <c r="D42" i="43"/>
  <c r="C42" i="43"/>
  <c r="B42" i="43"/>
  <c r="E41" i="43"/>
  <c r="E40" i="43"/>
  <c r="E39" i="43"/>
  <c r="E38" i="43"/>
  <c r="E42" i="43" s="1"/>
  <c r="D36" i="43"/>
  <c r="C36" i="43"/>
  <c r="B36" i="43"/>
  <c r="E35" i="43"/>
  <c r="E34" i="43"/>
  <c r="E33" i="43"/>
  <c r="E32" i="43"/>
  <c r="E36" i="43" s="1"/>
  <c r="D30" i="43"/>
  <c r="C30" i="43"/>
  <c r="B30" i="43"/>
  <c r="E29" i="43"/>
  <c r="E28" i="43"/>
  <c r="E27" i="43"/>
  <c r="E26" i="43"/>
  <c r="E25" i="43"/>
  <c r="E30" i="43" s="1"/>
  <c r="D23" i="43"/>
  <c r="C23" i="43"/>
  <c r="B23" i="43"/>
  <c r="E22" i="43"/>
  <c r="E21" i="43"/>
  <c r="E20" i="43"/>
  <c r="E19" i="43"/>
  <c r="E23" i="43" s="1"/>
  <c r="D17" i="43"/>
  <c r="C17" i="43"/>
  <c r="B17" i="43"/>
  <c r="E16" i="43"/>
  <c r="E15" i="43"/>
  <c r="E14" i="43"/>
  <c r="E13" i="43"/>
  <c r="E12" i="43"/>
  <c r="E17" i="43" s="1"/>
  <c r="F10" i="43"/>
  <c r="D63" i="43" s="1"/>
  <c r="E10" i="43"/>
  <c r="C63" i="43" s="1"/>
  <c r="C10" i="43"/>
  <c r="B10" i="43"/>
  <c r="D9" i="43"/>
  <c r="G9" i="43" s="1"/>
  <c r="G8" i="43"/>
  <c r="D8" i="43"/>
  <c r="D7" i="43"/>
  <c r="G7" i="43" s="1"/>
  <c r="G6" i="43"/>
  <c r="D6" i="43"/>
  <c r="G5" i="43"/>
  <c r="H2" i="43"/>
  <c r="E62" i="42"/>
  <c r="D60" i="42"/>
  <c r="C60" i="42"/>
  <c r="B60" i="42"/>
  <c r="E59" i="42"/>
  <c r="E58" i="42"/>
  <c r="E57" i="42"/>
  <c r="E56" i="42"/>
  <c r="E60" i="42" s="1"/>
  <c r="D54" i="42"/>
  <c r="C54" i="42"/>
  <c r="B54" i="42"/>
  <c r="E53" i="42"/>
  <c r="E52" i="42"/>
  <c r="E51" i="42"/>
  <c r="E50" i="42"/>
  <c r="E54" i="42" s="1"/>
  <c r="D48" i="42"/>
  <c r="C48" i="42"/>
  <c r="B48" i="42"/>
  <c r="E47" i="42"/>
  <c r="E46" i="42"/>
  <c r="E45" i="42"/>
  <c r="E44" i="42"/>
  <c r="E48" i="42" s="1"/>
  <c r="D42" i="42"/>
  <c r="C42" i="42"/>
  <c r="B42" i="42"/>
  <c r="E41" i="42"/>
  <c r="E40" i="42"/>
  <c r="E39" i="42"/>
  <c r="E38" i="42"/>
  <c r="E42" i="42" s="1"/>
  <c r="D36" i="42"/>
  <c r="C36" i="42"/>
  <c r="B36" i="42"/>
  <c r="E35" i="42"/>
  <c r="E34" i="42"/>
  <c r="E33" i="42"/>
  <c r="E32" i="42"/>
  <c r="E36" i="42" s="1"/>
  <c r="D30" i="42"/>
  <c r="C30" i="42"/>
  <c r="C63" i="42" s="1"/>
  <c r="B30" i="42"/>
  <c r="E29" i="42"/>
  <c r="E28" i="42"/>
  <c r="E27" i="42"/>
  <c r="E26" i="42"/>
  <c r="E25" i="42"/>
  <c r="E30" i="42" s="1"/>
  <c r="D23" i="42"/>
  <c r="C23" i="42"/>
  <c r="B23" i="42"/>
  <c r="E22" i="42"/>
  <c r="E21" i="42"/>
  <c r="E20" i="42"/>
  <c r="E19" i="42"/>
  <c r="D17" i="42"/>
  <c r="C17" i="42"/>
  <c r="B17" i="42"/>
  <c r="E16" i="42"/>
  <c r="E15" i="42"/>
  <c r="E14" i="42"/>
  <c r="E13" i="42"/>
  <c r="E12" i="42"/>
  <c r="E17" i="42" s="1"/>
  <c r="F10" i="42"/>
  <c r="D63" i="42" s="1"/>
  <c r="E10" i="42"/>
  <c r="C10" i="42"/>
  <c r="B10" i="42"/>
  <c r="D9" i="42"/>
  <c r="G9" i="42" s="1"/>
  <c r="G8" i="42"/>
  <c r="D8" i="42"/>
  <c r="D7" i="42"/>
  <c r="G7" i="42" s="1"/>
  <c r="G6" i="42"/>
  <c r="D6" i="42"/>
  <c r="G5" i="42"/>
  <c r="H2" i="42"/>
  <c r="D63" i="41"/>
  <c r="E62" i="41"/>
  <c r="D60" i="41"/>
  <c r="C60" i="41"/>
  <c r="B60" i="41"/>
  <c r="E59" i="41"/>
  <c r="E58" i="41"/>
  <c r="E57" i="41"/>
  <c r="E56" i="41"/>
  <c r="E60" i="41" s="1"/>
  <c r="D54" i="41"/>
  <c r="C54" i="41"/>
  <c r="B54" i="41"/>
  <c r="E53" i="41"/>
  <c r="E52" i="41"/>
  <c r="E51" i="41"/>
  <c r="E50" i="41"/>
  <c r="D48" i="41"/>
  <c r="C48" i="41"/>
  <c r="B48" i="41"/>
  <c r="E47" i="41"/>
  <c r="E46" i="41"/>
  <c r="E45" i="41"/>
  <c r="E44" i="41"/>
  <c r="D42" i="41"/>
  <c r="C42" i="41"/>
  <c r="B42" i="41"/>
  <c r="E41" i="41"/>
  <c r="E40" i="41"/>
  <c r="E39" i="41"/>
  <c r="E38" i="41"/>
  <c r="E42" i="41" s="1"/>
  <c r="D36" i="41"/>
  <c r="C36" i="41"/>
  <c r="B36" i="41"/>
  <c r="E35" i="41"/>
  <c r="E34" i="41"/>
  <c r="E33" i="41"/>
  <c r="E32" i="41"/>
  <c r="D30" i="41"/>
  <c r="C30" i="41"/>
  <c r="B30" i="41"/>
  <c r="E29" i="41"/>
  <c r="E28" i="41"/>
  <c r="E27" i="41"/>
  <c r="E26" i="41"/>
  <c r="E25" i="41"/>
  <c r="E30" i="41" s="1"/>
  <c r="D23" i="41"/>
  <c r="C23" i="41"/>
  <c r="B23" i="41"/>
  <c r="E22" i="41"/>
  <c r="E21" i="41"/>
  <c r="E20" i="41"/>
  <c r="E19" i="41"/>
  <c r="E23" i="41" s="1"/>
  <c r="D17" i="41"/>
  <c r="C17" i="41"/>
  <c r="B17" i="41"/>
  <c r="E16" i="41"/>
  <c r="E15" i="41"/>
  <c r="E14" i="41"/>
  <c r="E13" i="41"/>
  <c r="E12" i="41"/>
  <c r="E17" i="41" s="1"/>
  <c r="F10" i="41"/>
  <c r="E10" i="41"/>
  <c r="C63" i="41" s="1"/>
  <c r="C10" i="41"/>
  <c r="B10" i="41"/>
  <c r="G9" i="41"/>
  <c r="D9" i="41"/>
  <c r="D8" i="41"/>
  <c r="G8" i="41" s="1"/>
  <c r="G7" i="41"/>
  <c r="D7" i="41"/>
  <c r="D6" i="41"/>
  <c r="G6" i="41" s="1"/>
  <c r="H2" i="41"/>
  <c r="C15" i="31"/>
  <c r="A2" i="31"/>
  <c r="E62" i="40"/>
  <c r="D60" i="40"/>
  <c r="C60" i="40"/>
  <c r="B60" i="40"/>
  <c r="E59" i="40"/>
  <c r="E58" i="40"/>
  <c r="E57" i="40"/>
  <c r="E56" i="40"/>
  <c r="D54" i="40"/>
  <c r="C54" i="40"/>
  <c r="B54" i="40"/>
  <c r="E53" i="40"/>
  <c r="E52" i="40"/>
  <c r="E51" i="40"/>
  <c r="E50" i="40"/>
  <c r="D48" i="40"/>
  <c r="C48" i="40"/>
  <c r="B48" i="40"/>
  <c r="E47" i="40"/>
  <c r="E46" i="40"/>
  <c r="E45" i="40"/>
  <c r="E44" i="40"/>
  <c r="E48" i="40" s="1"/>
  <c r="D42" i="40"/>
  <c r="C42" i="40"/>
  <c r="B42" i="40"/>
  <c r="E41" i="40"/>
  <c r="E40" i="40"/>
  <c r="E39" i="40"/>
  <c r="E38" i="40"/>
  <c r="D36" i="40"/>
  <c r="C36" i="40"/>
  <c r="B36" i="40"/>
  <c r="E35" i="40"/>
  <c r="E34" i="40"/>
  <c r="E33" i="40"/>
  <c r="E32" i="40"/>
  <c r="E36" i="40" s="1"/>
  <c r="D30" i="40"/>
  <c r="C30" i="40"/>
  <c r="B30" i="40"/>
  <c r="E29" i="40"/>
  <c r="E28" i="40"/>
  <c r="E27" i="40"/>
  <c r="E26" i="40"/>
  <c r="E25" i="40"/>
  <c r="E30" i="40" s="1"/>
  <c r="D23" i="40"/>
  <c r="C23" i="40"/>
  <c r="B23" i="40"/>
  <c r="E22" i="40"/>
  <c r="E21" i="40"/>
  <c r="E20" i="40"/>
  <c r="E19" i="40"/>
  <c r="D17" i="40"/>
  <c r="C17" i="40"/>
  <c r="B17" i="40"/>
  <c r="E16" i="40"/>
  <c r="E15" i="40"/>
  <c r="E14" i="40"/>
  <c r="E13" i="40"/>
  <c r="E12" i="40"/>
  <c r="E17" i="40" s="1"/>
  <c r="F10" i="40"/>
  <c r="E10" i="40"/>
  <c r="C10" i="40"/>
  <c r="B10" i="40"/>
  <c r="D9" i="40"/>
  <c r="G9" i="40" s="1"/>
  <c r="D8" i="40"/>
  <c r="G8" i="40" s="1"/>
  <c r="D7" i="40"/>
  <c r="G7" i="40" s="1"/>
  <c r="G6" i="40"/>
  <c r="D6" i="40"/>
  <c r="G5" i="40"/>
  <c r="H2" i="40"/>
  <c r="E62" i="39"/>
  <c r="D60" i="39"/>
  <c r="C60" i="39"/>
  <c r="B60" i="39"/>
  <c r="E59" i="39"/>
  <c r="E58" i="39"/>
  <c r="E57" i="39"/>
  <c r="E56" i="39"/>
  <c r="D54" i="39"/>
  <c r="C54" i="39"/>
  <c r="B54" i="39"/>
  <c r="E53" i="39"/>
  <c r="E52" i="39"/>
  <c r="E51" i="39"/>
  <c r="E50" i="39"/>
  <c r="D48" i="39"/>
  <c r="C48" i="39"/>
  <c r="B48" i="39"/>
  <c r="E47" i="39"/>
  <c r="E46" i="39"/>
  <c r="E45" i="39"/>
  <c r="E44" i="39"/>
  <c r="D42" i="39"/>
  <c r="C42" i="39"/>
  <c r="B42" i="39"/>
  <c r="E41" i="39"/>
  <c r="E40" i="39"/>
  <c r="E39" i="39"/>
  <c r="E38" i="39"/>
  <c r="D36" i="39"/>
  <c r="C36" i="39"/>
  <c r="B36" i="39"/>
  <c r="E35" i="39"/>
  <c r="E34" i="39"/>
  <c r="E33" i="39"/>
  <c r="E32" i="39"/>
  <c r="E36" i="39" s="1"/>
  <c r="D30" i="39"/>
  <c r="C30" i="39"/>
  <c r="B30" i="39"/>
  <c r="E29" i="39"/>
  <c r="E28" i="39"/>
  <c r="E27" i="39"/>
  <c r="E26" i="39"/>
  <c r="E25" i="39"/>
  <c r="E30" i="39" s="1"/>
  <c r="D23" i="39"/>
  <c r="C23" i="39"/>
  <c r="B23" i="39"/>
  <c r="E22" i="39"/>
  <c r="E21" i="39"/>
  <c r="E20" i="39"/>
  <c r="E19" i="39"/>
  <c r="E23" i="39" s="1"/>
  <c r="D17" i="39"/>
  <c r="C17" i="39"/>
  <c r="B17" i="39"/>
  <c r="E16" i="39"/>
  <c r="E15" i="39"/>
  <c r="E14" i="39"/>
  <c r="E13" i="39"/>
  <c r="E12" i="39"/>
  <c r="E17" i="39" s="1"/>
  <c r="F10" i="39"/>
  <c r="E10" i="39"/>
  <c r="C10" i="39"/>
  <c r="B10" i="39"/>
  <c r="G9" i="39"/>
  <c r="D9" i="39"/>
  <c r="D8" i="39"/>
  <c r="G8" i="39" s="1"/>
  <c r="D7" i="39"/>
  <c r="D10" i="39" s="1"/>
  <c r="G6" i="39"/>
  <c r="D6" i="39"/>
  <c r="G5" i="39"/>
  <c r="H2" i="39"/>
  <c r="E62" i="38"/>
  <c r="D60" i="38"/>
  <c r="C60" i="38"/>
  <c r="B60" i="38"/>
  <c r="E59" i="38"/>
  <c r="E58" i="38"/>
  <c r="E57" i="38"/>
  <c r="E56" i="38"/>
  <c r="D54" i="38"/>
  <c r="C54" i="38"/>
  <c r="B54" i="38"/>
  <c r="E53" i="38"/>
  <c r="E52" i="38"/>
  <c r="E51" i="38"/>
  <c r="E50" i="38"/>
  <c r="D48" i="38"/>
  <c r="C48" i="38"/>
  <c r="B48" i="38"/>
  <c r="E47" i="38"/>
  <c r="E46" i="38"/>
  <c r="E45" i="38"/>
  <c r="E44" i="38"/>
  <c r="E48" i="38" s="1"/>
  <c r="D42" i="38"/>
  <c r="C42" i="38"/>
  <c r="B42" i="38"/>
  <c r="E41" i="38"/>
  <c r="E40" i="38"/>
  <c r="E39" i="38"/>
  <c r="E38" i="38"/>
  <c r="D36" i="38"/>
  <c r="C36" i="38"/>
  <c r="B36" i="38"/>
  <c r="E35" i="38"/>
  <c r="E34" i="38"/>
  <c r="E33" i="38"/>
  <c r="E32" i="38"/>
  <c r="D30" i="38"/>
  <c r="C30" i="38"/>
  <c r="B30" i="38"/>
  <c r="E29" i="38"/>
  <c r="E28" i="38"/>
  <c r="E27" i="38"/>
  <c r="E26" i="38"/>
  <c r="E25" i="38"/>
  <c r="E30" i="38" s="1"/>
  <c r="D23" i="38"/>
  <c r="C23" i="38"/>
  <c r="B23" i="38"/>
  <c r="E22" i="38"/>
  <c r="E21" i="38"/>
  <c r="E20" i="38"/>
  <c r="E19" i="38"/>
  <c r="D17" i="38"/>
  <c r="C17" i="38"/>
  <c r="B17" i="38"/>
  <c r="E16" i="38"/>
  <c r="E15" i="38"/>
  <c r="E14" i="38"/>
  <c r="E13" i="38"/>
  <c r="E12" i="38"/>
  <c r="F10" i="38"/>
  <c r="E10" i="38"/>
  <c r="C10" i="38"/>
  <c r="B10" i="38"/>
  <c r="D9" i="38"/>
  <c r="G9" i="38" s="1"/>
  <c r="D8" i="38"/>
  <c r="G8" i="38" s="1"/>
  <c r="D7" i="38"/>
  <c r="G7" i="38" s="1"/>
  <c r="D6" i="38"/>
  <c r="G6" i="38" s="1"/>
  <c r="G5" i="38"/>
  <c r="H2" i="38"/>
  <c r="E62" i="37"/>
  <c r="D60" i="37"/>
  <c r="C60" i="37"/>
  <c r="B60" i="37"/>
  <c r="E59" i="37"/>
  <c r="E58" i="37"/>
  <c r="E57" i="37"/>
  <c r="E56" i="37"/>
  <c r="D54" i="37"/>
  <c r="C54" i="37"/>
  <c r="B54" i="37"/>
  <c r="E53" i="37"/>
  <c r="E52" i="37"/>
  <c r="E51" i="37"/>
  <c r="E50" i="37"/>
  <c r="E54" i="37" s="1"/>
  <c r="D48" i="37"/>
  <c r="C48" i="37"/>
  <c r="B48" i="37"/>
  <c r="E47" i="37"/>
  <c r="E46" i="37"/>
  <c r="E45" i="37"/>
  <c r="E44" i="37"/>
  <c r="E48" i="37" s="1"/>
  <c r="D42" i="37"/>
  <c r="C42" i="37"/>
  <c r="B42" i="37"/>
  <c r="E41" i="37"/>
  <c r="E40" i="37"/>
  <c r="E39" i="37"/>
  <c r="E38" i="37"/>
  <c r="D36" i="37"/>
  <c r="C36" i="37"/>
  <c r="B36" i="37"/>
  <c r="E35" i="37"/>
  <c r="E34" i="37"/>
  <c r="E33" i="37"/>
  <c r="E32" i="37"/>
  <c r="D30" i="37"/>
  <c r="C30" i="37"/>
  <c r="B30" i="37"/>
  <c r="E29" i="37"/>
  <c r="E28" i="37"/>
  <c r="E27" i="37"/>
  <c r="E26" i="37"/>
  <c r="E25" i="37"/>
  <c r="E30" i="37" s="1"/>
  <c r="D23" i="37"/>
  <c r="C23" i="37"/>
  <c r="B23" i="37"/>
  <c r="E22" i="37"/>
  <c r="E21" i="37"/>
  <c r="E20" i="37"/>
  <c r="E19" i="37"/>
  <c r="D17" i="37"/>
  <c r="C17" i="37"/>
  <c r="B17" i="37"/>
  <c r="E16" i="37"/>
  <c r="E15" i="37"/>
  <c r="E14" i="37"/>
  <c r="E13" i="37"/>
  <c r="E12" i="37"/>
  <c r="F10" i="37"/>
  <c r="E10" i="37"/>
  <c r="C63" i="37" s="1"/>
  <c r="C10" i="37"/>
  <c r="B10" i="37"/>
  <c r="D9" i="37"/>
  <c r="G9" i="37" s="1"/>
  <c r="D8" i="37"/>
  <c r="G8" i="37" s="1"/>
  <c r="D7" i="37"/>
  <c r="G7" i="37" s="1"/>
  <c r="D6" i="37"/>
  <c r="G6" i="37" s="1"/>
  <c r="G5" i="37"/>
  <c r="H2" i="37"/>
  <c r="H2" i="1"/>
  <c r="C54" i="1"/>
  <c r="D54" i="1"/>
  <c r="B54" i="1"/>
  <c r="B48" i="1"/>
  <c r="C48" i="1"/>
  <c r="D48" i="1"/>
  <c r="D60" i="1"/>
  <c r="C60" i="1"/>
  <c r="B60" i="1"/>
  <c r="E23" i="42" l="1"/>
  <c r="E54" i="41"/>
  <c r="E48" i="41"/>
  <c r="E36" i="41"/>
  <c r="B11" i="14"/>
  <c r="E48" i="39"/>
  <c r="E42" i="39"/>
  <c r="B63" i="39"/>
  <c r="E23" i="38"/>
  <c r="B13" i="14"/>
  <c r="E60" i="37"/>
  <c r="B12" i="14"/>
  <c r="E23" i="37"/>
  <c r="D10" i="41"/>
  <c r="G10" i="46"/>
  <c r="E63" i="46" s="1"/>
  <c r="D10" i="46"/>
  <c r="G10" i="45"/>
  <c r="E63" i="45" s="1"/>
  <c r="D10" i="45"/>
  <c r="B63" i="45" s="1"/>
  <c r="G10" i="44"/>
  <c r="E63" i="44" s="1"/>
  <c r="D10" i="44"/>
  <c r="B63" i="44" s="1"/>
  <c r="G10" i="43"/>
  <c r="E63" i="43" s="1"/>
  <c r="D10" i="43"/>
  <c r="B63" i="43" s="1"/>
  <c r="G10" i="42"/>
  <c r="D10" i="42"/>
  <c r="B63" i="42" s="1"/>
  <c r="G10" i="41"/>
  <c r="E23" i="40"/>
  <c r="E60" i="40"/>
  <c r="D63" i="37"/>
  <c r="C63" i="38"/>
  <c r="E54" i="38"/>
  <c r="E60" i="38"/>
  <c r="E17" i="37"/>
  <c r="E36" i="37"/>
  <c r="E42" i="37"/>
  <c r="D63" i="38"/>
  <c r="E42" i="38"/>
  <c r="C63" i="39"/>
  <c r="E54" i="39"/>
  <c r="E60" i="39"/>
  <c r="G10" i="40"/>
  <c r="C63" i="40"/>
  <c r="E54" i="40"/>
  <c r="G10" i="37"/>
  <c r="G10" i="38"/>
  <c r="E17" i="38"/>
  <c r="E36" i="38"/>
  <c r="D63" i="39"/>
  <c r="D63" i="40"/>
  <c r="E42" i="40"/>
  <c r="D10" i="40"/>
  <c r="B63" i="40" s="1"/>
  <c r="G7" i="39"/>
  <c r="G10" i="39" s="1"/>
  <c r="D10" i="38"/>
  <c r="B63" i="38" s="1"/>
  <c r="D10" i="37"/>
  <c r="B63" i="37" s="1"/>
  <c r="C42" i="1"/>
  <c r="D42" i="1"/>
  <c r="B42" i="1"/>
  <c r="B10" i="14" s="1"/>
  <c r="C30" i="1"/>
  <c r="D30" i="1"/>
  <c r="D36" i="1"/>
  <c r="C36" i="1"/>
  <c r="B36" i="1"/>
  <c r="B9" i="14" s="1"/>
  <c r="B30" i="1"/>
  <c r="B8" i="14" s="1"/>
  <c r="E20" i="1"/>
  <c r="D23" i="1"/>
  <c r="C23" i="1"/>
  <c r="B23" i="1"/>
  <c r="B7" i="14" s="1"/>
  <c r="D6" i="1"/>
  <c r="D7" i="1"/>
  <c r="G7" i="1" s="1"/>
  <c r="D8" i="1"/>
  <c r="G8" i="1" s="1"/>
  <c r="D9" i="1"/>
  <c r="G9" i="1" s="1"/>
  <c r="G5" i="1"/>
  <c r="D17" i="1"/>
  <c r="C17" i="1"/>
  <c r="B17" i="1"/>
  <c r="B6" i="14" s="1"/>
  <c r="B10" i="1"/>
  <c r="E63" i="41" l="1"/>
  <c r="E63" i="42"/>
  <c r="E63" i="39"/>
  <c r="E63" i="38"/>
  <c r="B63" i="46"/>
  <c r="B63" i="41"/>
  <c r="E63" i="40"/>
  <c r="E63" i="37"/>
  <c r="D63" i="1"/>
  <c r="C63" i="1"/>
  <c r="D10" i="1"/>
  <c r="B5" i="14" s="1"/>
  <c r="B15" i="14" s="1"/>
  <c r="B17" i="14" s="1"/>
  <c r="G6" i="1"/>
  <c r="B63" i="1" l="1"/>
  <c r="E56" i="1"/>
  <c r="E50" i="1"/>
  <c r="E32" i="1"/>
  <c r="E25" i="1"/>
  <c r="E19" i="1"/>
  <c r="E12" i="1"/>
  <c r="E38" i="1"/>
  <c r="E44" i="1"/>
  <c r="E51" i="1"/>
  <c r="E16" i="1" l="1"/>
  <c r="E15" i="1"/>
  <c r="E14" i="1"/>
  <c r="E13" i="1"/>
  <c r="E59" i="1" l="1"/>
  <c r="E58" i="1"/>
  <c r="E57" i="1"/>
  <c r="E53" i="1"/>
  <c r="E52" i="1"/>
  <c r="E47" i="1"/>
  <c r="E46" i="1"/>
  <c r="E45" i="1"/>
  <c r="E41" i="1"/>
  <c r="E40" i="1"/>
  <c r="E39" i="1"/>
  <c r="E35" i="1"/>
  <c r="E34" i="1"/>
  <c r="E33" i="1"/>
  <c r="E62" i="1"/>
  <c r="E42" i="1" l="1"/>
  <c r="E60" i="1"/>
  <c r="E17" i="1"/>
  <c r="E54" i="1" l="1"/>
  <c r="E48" i="1"/>
  <c r="E36" i="1"/>
  <c r="E29" i="1"/>
  <c r="E28" i="1"/>
  <c r="E27" i="1"/>
  <c r="E26" i="1"/>
  <c r="E22" i="1"/>
  <c r="E21" i="1"/>
  <c r="E23" i="1" l="1"/>
  <c r="E30" i="1"/>
  <c r="G10" i="1"/>
  <c r="E63" i="1" l="1"/>
</calcChain>
</file>

<file path=xl/sharedStrings.xml><?xml version="1.0" encoding="utf-8"?>
<sst xmlns="http://schemas.openxmlformats.org/spreadsheetml/2006/main" count="1001" uniqueCount="97">
  <si>
    <t>Early Childhood Block Grant — Application Budget Forms</t>
  </si>
  <si>
    <t>Instructions</t>
  </si>
  <si>
    <t>Navigating the budget forms</t>
  </si>
  <si>
    <t xml:space="preserve">On the following tabs, we ask you to create a line item budget of projected expenses for your proposed grant.  Cells shaded with green contain formulas and applicants should not enter anything into these cells. </t>
  </si>
  <si>
    <t xml:space="preserve">Fill out the program budget tabs before the Total Proposed ECBG Budget tab. </t>
  </si>
  <si>
    <t xml:space="preserve">Complete the Budgeted Partners tab noting any partners receiving a portion of ECBG funds, including a description of activities they are using ECBG funds for. </t>
  </si>
  <si>
    <r>
      <rPr>
        <sz val="12"/>
        <color rgb="FF000000"/>
        <rFont val="Arial"/>
      </rPr>
      <t xml:space="preserve">If you are applying for multiple programs within the agency, please create a budget for </t>
    </r>
    <r>
      <rPr>
        <b/>
        <sz val="12"/>
        <color rgb="FF173C6E"/>
        <rFont val="Arial"/>
      </rPr>
      <t>each program</t>
    </r>
    <r>
      <rPr>
        <sz val="12"/>
        <color rgb="FF000000"/>
        <rFont val="Arial"/>
      </rPr>
      <t xml:space="preserve"> using the different tabs. Copy a program budget tab if you are creating a budget for more than eleven programs. To copy a program budget tab right click on any tab, select "Move or Copy..." From the list displayed, chose the tab you wish to copy and mark "Create a Copy" at the bottom of the list. Rename your copied tab by double clicking the tab.</t>
    </r>
  </si>
  <si>
    <t xml:space="preserve">Please also fill out the budget narrative boxes to the right of the line item budget. </t>
  </si>
  <si>
    <t xml:space="preserve">The figures in your line item budget and budget narrative should match. </t>
  </si>
  <si>
    <t>Formulas</t>
  </si>
  <si>
    <t xml:space="preserve">For your convenience, we have included some formulas to calculate various subtotals. </t>
  </si>
  <si>
    <t xml:space="preserve">Cells with formulas are in green to draw your attention to them. </t>
  </si>
  <si>
    <t>Please always double check formulas, especially if you insert additional line items.</t>
  </si>
  <si>
    <t xml:space="preserve">Indirect Expenses  </t>
  </si>
  <si>
    <t xml:space="preserve">Indirect expenses for Overhead and Administration is capped at 8% of direct expenses. </t>
  </si>
  <si>
    <t>Submitting your Budget</t>
  </si>
  <si>
    <t xml:space="preserve">Once the line item budget and budget narrative are complete, please upload this attachment on the Budget Tab on the Kansas CommonApp portal. </t>
  </si>
  <si>
    <t xml:space="preserve">Please make sure that amounts in the line item budget match amounts in budget justifications and ensure that Total Amounts have been calculated for each section and each program (such as Total Amount Requested, and Total Proposed Budget). Please also ensure that every program budget is included in your Total Proposed ECBG Budget. </t>
  </si>
  <si>
    <t>Early Childhood Block Grant FY 2024 Budget</t>
  </si>
  <si>
    <t>Organization Name</t>
  </si>
  <si>
    <t>Request for Proposals Total Budget Worksheet</t>
  </si>
  <si>
    <t>Proposed ECBG Budget for all Proposed Programs</t>
  </si>
  <si>
    <t>Total</t>
  </si>
  <si>
    <t>Personnel (Salaries)</t>
  </si>
  <si>
    <t>Benefits &amp; Taxes</t>
  </si>
  <si>
    <t>Travel &amp; Substistence</t>
  </si>
  <si>
    <t>Furniture &amp; Equipment</t>
  </si>
  <si>
    <t>Supplies</t>
  </si>
  <si>
    <t>Contractual</t>
  </si>
  <si>
    <t>Staff Education &amp; Training</t>
  </si>
  <si>
    <t xml:space="preserve">Building, Space &amp; Maintenance </t>
  </si>
  <si>
    <t>Other Direct Costs</t>
  </si>
  <si>
    <t>Indirect Costs</t>
  </si>
  <si>
    <t>Proposed ECBG Total</t>
  </si>
  <si>
    <t>Total Overall Organization Budget (including ECBG funds)</t>
  </si>
  <si>
    <t>Proposed ECBG Budget Percent of Total Overall Organization Budget</t>
  </si>
  <si>
    <t>Indirect costs are those that are not readily identifiable with the activities of the grant but are incurred for the joint benefit of those activities and other activities or programs of the organization. A cost may not be allocated to a federal program as an indirect cost if any other cost incurred for the same purpose. In accordance with OMB Circular A-87, indirect costs are: Incurred for a common or joint purpose benefiting more than one cost objective; and not readily assignable to the cost objectives specifically benefited without effort disproportionate to the results achieved. Examples include salaries and expenses for procurement, payroll, personnel functions, maintenance and operations, data processing, accounting, auditing, budgeting, communications (telephone, postage), etc.  Indirect costs cannot exceed 8% of total grant costs.</t>
  </si>
  <si>
    <t>Budgeted Partners</t>
  </si>
  <si>
    <t xml:space="preserve">Please list the name of any Partner who is receiving a portion of ECBG funds, and a brief description of the activities they are receiving ECBG funds to do. Please note the Program Budget to which the partner applies in your description. </t>
  </si>
  <si>
    <t>Partner Name</t>
  </si>
  <si>
    <t>Brief Description of Activities</t>
  </si>
  <si>
    <t>Total amount to Partner</t>
  </si>
  <si>
    <t>Total Amount Going to Partners</t>
  </si>
  <si>
    <t>Insert Program 1 Name</t>
  </si>
  <si>
    <t>Request for Proposals Budget Worksheet</t>
  </si>
  <si>
    <t>Narrative Template - Explain how each line item was determined for each: ECBG funds, Other and/or In-Kind.</t>
  </si>
  <si>
    <t>Personnel (Salaries): The project will pay the salary for the following staff: (e.g. Exec. Director, Intake Specialist, etc.)</t>
  </si>
  <si>
    <t>Annual Salary/Rate (e.g. $54,000)</t>
  </si>
  <si>
    <t xml:space="preserve">Indicate FTE ECBG portion (e.g. 0.50 FTE) </t>
  </si>
  <si>
    <t>ECBG Cost (e.g. $27,000)</t>
  </si>
  <si>
    <t>Other</t>
  </si>
  <si>
    <t>In-Kind</t>
  </si>
  <si>
    <t>Personnel Justification</t>
  </si>
  <si>
    <t>Insert Staff Positions</t>
  </si>
  <si>
    <t>Total Personnel</t>
  </si>
  <si>
    <t>ECBG</t>
  </si>
  <si>
    <t>Benefits &amp; Taxes Justification</t>
  </si>
  <si>
    <t>Insert Personnel Benefits &amp; Taxes Expenses</t>
  </si>
  <si>
    <t>Total Benefits</t>
  </si>
  <si>
    <t>Travel &amp; Subsistence</t>
  </si>
  <si>
    <t>Travel &amp; Subsistence Justification</t>
  </si>
  <si>
    <t>Insert Travel &amp; Subsistence Expenses</t>
  </si>
  <si>
    <t>Total Travel &amp; Subsistence</t>
  </si>
  <si>
    <t>Furniture &amp; Equipment Justification</t>
  </si>
  <si>
    <t>Insert Types of Furniture &amp; Equipment Expenses</t>
  </si>
  <si>
    <t>Total Furniture and Equipment</t>
  </si>
  <si>
    <t>Supplies Justification</t>
  </si>
  <si>
    <t>Insert Supplies Expenses</t>
  </si>
  <si>
    <t>Total Supplies</t>
  </si>
  <si>
    <t>Contractual Justification</t>
  </si>
  <si>
    <t>Insert Contractual Expenses</t>
  </si>
  <si>
    <r>
      <t xml:space="preserve">Staff Education &amp; Training </t>
    </r>
    <r>
      <rPr>
        <sz val="12"/>
        <color rgb="FF000000"/>
        <rFont val="Arial"/>
        <family val="2"/>
      </rPr>
      <t>(e.g. Training Expenses, Consulting Fees, etc.)</t>
    </r>
  </si>
  <si>
    <t>Staff Education &amp; Training Justification</t>
  </si>
  <si>
    <t>Insert Staff Education &amp; Training Expenses</t>
  </si>
  <si>
    <t>Total Staff Education &amp; Training</t>
  </si>
  <si>
    <t>Building, Space &amp; Maintenance</t>
  </si>
  <si>
    <t>Building, Space &amp; Maintenance Justification</t>
  </si>
  <si>
    <t>Insert Building, Space &amp; Maintenance Expenses</t>
  </si>
  <si>
    <t>Total Building, Space &amp; Maintenance</t>
  </si>
  <si>
    <t>Other (e.g. Required Audit)</t>
  </si>
  <si>
    <t>Other Justification</t>
  </si>
  <si>
    <t>Insert Other Direct Expenses</t>
  </si>
  <si>
    <t>Total Other</t>
  </si>
  <si>
    <t>Indirect Expense</t>
  </si>
  <si>
    <t>Total All Expenses</t>
  </si>
  <si>
    <t>Start Justification Narrative</t>
  </si>
  <si>
    <t>Insert Program 2 Name</t>
  </si>
  <si>
    <t>Insert Program 3 Name</t>
  </si>
  <si>
    <t>Insert Program 4 Name</t>
  </si>
  <si>
    <t>Insert Program 5 Name</t>
  </si>
  <si>
    <t>Insert Program 6 Name</t>
  </si>
  <si>
    <t>Insert Program 7 Name</t>
  </si>
  <si>
    <t>Insert Program 8 Name</t>
  </si>
  <si>
    <t>Insert Program 9 Name</t>
  </si>
  <si>
    <t>Insert Program 10 Name</t>
  </si>
  <si>
    <t>Insert Program 11 Name</t>
  </si>
  <si>
    <t>Indirect expense represents the project's share of Overhead Expenses (phone, office space, utilities, liability insurance, etc.) and Administrative Costs (accounting, director, human resources, travel for administration, etc.).  Applicants must limit the ECBG portion of Indirect Expense to 8% of the Direct Expenses of the project represented by the sub-total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</si>
</sst>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quot;#,##0_);\(&quot;$&quot;#,##0\)"/>
    <numFmt numFmtId="6" formatCode="&quot;$&quot;#,##0_);[Red]\(&quot;$&quot;#,##0\)"/>
    <numFmt numFmtId="44" formatCode="_(&quot;$&quot;* #,##0.00_);_(&quot;$&quot;* \(#,##0.00\);_(&quot;$&quot;* &quot;-&quot;??_);_(@_)"/>
    <numFmt numFmtId="164" formatCode="&quot;$&quot;#,##0"/>
  </numFmts>
  <fonts count="26" x14ac:knownFonts="1">
    <font>
      <sz val="12"/>
      <color rgb="FF000000"/>
      <name val="Arial"/>
      <family val="2"/>
    </font>
    <font>
      <sz val="10"/>
      <name val="Arial"/>
      <family val="2"/>
    </font>
    <font>
      <b/>
      <sz val="10"/>
      <name val="Arial"/>
      <family val="2"/>
    </font>
    <font>
      <b/>
      <sz val="12"/>
      <name val="Arial"/>
      <family val="2"/>
    </font>
    <font>
      <sz val="12"/>
      <name val="Arial"/>
      <family val="2"/>
    </font>
    <font>
      <b/>
      <sz val="9"/>
      <color indexed="12"/>
      <name val="Arial"/>
      <family val="2"/>
    </font>
    <font>
      <b/>
      <i/>
      <sz val="10"/>
      <name val="Arial"/>
      <family val="2"/>
    </font>
    <font>
      <b/>
      <sz val="11"/>
      <color theme="1"/>
      <name val="Arial"/>
      <family val="2"/>
      <scheme val="minor"/>
    </font>
    <font>
      <sz val="11"/>
      <color theme="1"/>
      <name val="Arial"/>
      <family val="2"/>
      <scheme val="minor"/>
    </font>
    <font>
      <sz val="12"/>
      <color rgb="FF000000"/>
      <name val="Arial"/>
      <family val="2"/>
      <scheme val="minor"/>
    </font>
    <font>
      <b/>
      <i/>
      <sz val="12"/>
      <name val="Arial"/>
      <family val="2"/>
    </font>
    <font>
      <sz val="12"/>
      <color theme="0"/>
      <name val="Arial"/>
      <family val="2"/>
      <scheme val="minor"/>
    </font>
    <font>
      <b/>
      <sz val="18"/>
      <color theme="3"/>
      <name val="Arial"/>
      <family val="2"/>
      <scheme val="minor"/>
    </font>
    <font>
      <b/>
      <i/>
      <sz val="14"/>
      <color theme="1"/>
      <name val="Arial"/>
      <family val="2"/>
      <scheme val="minor"/>
    </font>
    <font>
      <b/>
      <sz val="16"/>
      <color theme="3"/>
      <name val="Arial"/>
      <family val="2"/>
      <scheme val="minor"/>
    </font>
    <font>
      <b/>
      <sz val="12"/>
      <color theme="1"/>
      <name val="Arial"/>
      <family val="2"/>
    </font>
    <font>
      <sz val="11"/>
      <color rgb="FF173C6E"/>
      <name val="Arial"/>
      <family val="2"/>
    </font>
    <font>
      <u/>
      <sz val="12"/>
      <color theme="8" tint="-0.24994659260841701"/>
      <name val="Arial"/>
      <family val="2"/>
    </font>
    <font>
      <b/>
      <sz val="12"/>
      <color rgb="FFFFFFFF"/>
      <name val="Arial"/>
      <family val="2"/>
    </font>
    <font>
      <sz val="12"/>
      <color rgb="FF173C6E"/>
      <name val="Arial"/>
      <family val="2"/>
    </font>
    <font>
      <sz val="12"/>
      <color theme="1"/>
      <name val="Arial"/>
      <family val="2"/>
    </font>
    <font>
      <u/>
      <sz val="12"/>
      <color theme="7" tint="-0.499984740745262"/>
      <name val="Arial"/>
      <family val="2"/>
    </font>
    <font>
      <b/>
      <sz val="14"/>
      <color theme="1"/>
      <name val="Arial"/>
      <family val="2"/>
      <scheme val="minor"/>
    </font>
    <font>
      <sz val="12"/>
      <color rgb="FF000000"/>
      <name val="Arial"/>
    </font>
    <font>
      <b/>
      <sz val="12"/>
      <color rgb="FF173C6E"/>
      <name val="Arial"/>
    </font>
    <font>
      <sz val="11"/>
      <color rgb="FF000000"/>
      <name val="Open Sans Light"/>
      <charset val="1"/>
    </font>
  </fonts>
  <fills count="8">
    <fill>
      <patternFill patternType="none"/>
    </fill>
    <fill>
      <patternFill patternType="gray125"/>
    </fill>
    <fill>
      <patternFill patternType="solid">
        <fgColor theme="4"/>
      </patternFill>
    </fill>
    <fill>
      <patternFill patternType="solid">
        <fgColor theme="9" tint="0.79998168889431442"/>
        <bgColor indexed="64"/>
      </patternFill>
    </fill>
    <fill>
      <patternFill patternType="solid">
        <fgColor theme="9" tint="0.39994506668294322"/>
        <bgColor indexed="65"/>
      </patternFill>
    </fill>
    <fill>
      <patternFill patternType="solid">
        <fgColor theme="8" tint="0.59999389629810485"/>
        <bgColor indexed="64"/>
      </patternFill>
    </fill>
    <fill>
      <patternFill patternType="solid">
        <fgColor rgb="FF173C6E"/>
        <bgColor rgb="FF173C6E"/>
      </patternFill>
    </fill>
    <fill>
      <patternFill patternType="solid">
        <fgColor theme="8" tint="0.39997558519241921"/>
        <bgColor indexed="65"/>
      </patternFill>
    </fill>
  </fills>
  <borders count="12">
    <border>
      <left/>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bottom style="thick">
        <color theme="8"/>
      </bottom>
      <diagonal/>
    </border>
    <border>
      <left/>
      <right/>
      <top style="thick">
        <color theme="4"/>
      </top>
      <bottom style="thick">
        <color theme="4"/>
      </bottom>
      <diagonal/>
    </border>
    <border>
      <left/>
      <right/>
      <top style="thin">
        <color rgb="FF173C6E"/>
      </top>
      <bottom/>
      <diagonal/>
    </border>
    <border>
      <left style="thin">
        <color theme="1"/>
      </left>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style="thin">
        <color theme="1"/>
      </right>
      <top style="thin">
        <color theme="1"/>
      </top>
      <bottom style="thin">
        <color theme="1"/>
      </bottom>
      <diagonal/>
    </border>
    <border>
      <left/>
      <right/>
      <top style="thick">
        <color theme="1"/>
      </top>
      <bottom/>
      <diagonal/>
    </border>
  </borders>
  <cellStyleXfs count="10">
    <xf numFmtId="0" fontId="0" fillId="0" borderId="0" applyFill="0" applyBorder="0" applyProtection="0">
      <alignment vertical="center"/>
    </xf>
    <xf numFmtId="9" fontId="8" fillId="0" borderId="0" applyFont="0" applyFill="0" applyBorder="0" applyAlignment="0" applyProtection="0"/>
    <xf numFmtId="44" fontId="8" fillId="0" borderId="0" applyFont="0" applyFill="0" applyBorder="0" applyAlignment="0" applyProtection="0"/>
    <xf numFmtId="0" fontId="12" fillId="0" borderId="3" applyNumberFormat="0" applyFill="0" applyProtection="0">
      <alignment vertical="center"/>
    </xf>
    <xf numFmtId="0" fontId="14" fillId="0" borderId="2" applyNumberFormat="0" applyFill="0" applyProtection="0">
      <alignment vertical="center"/>
    </xf>
    <xf numFmtId="0" fontId="13" fillId="4" borderId="1" applyNumberFormat="0" applyProtection="0">
      <alignment vertical="center"/>
    </xf>
    <xf numFmtId="0" fontId="11" fillId="2" borderId="0" applyNumberFormat="0" applyProtection="0"/>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7" borderId="11" applyNumberFormat="0" applyAlignment="0" applyProtection="0"/>
  </cellStyleXfs>
  <cellXfs count="66">
    <xf numFmtId="0" fontId="0" fillId="0" borderId="0" xfId="0">
      <alignment vertical="center"/>
    </xf>
    <xf numFmtId="6" fontId="0" fillId="0" borderId="0" xfId="0" applyNumberFormat="1">
      <alignment vertical="center"/>
    </xf>
    <xf numFmtId="6" fontId="2" fillId="0" borderId="0" xfId="0" applyNumberFormat="1" applyFont="1">
      <alignment vertical="center"/>
    </xf>
    <xf numFmtId="6" fontId="3" fillId="0" borderId="0" xfId="0" applyNumberFormat="1" applyFont="1">
      <alignment vertical="center"/>
    </xf>
    <xf numFmtId="0" fontId="0" fillId="0" borderId="0" xfId="0" applyAlignment="1">
      <alignment wrapText="1"/>
    </xf>
    <xf numFmtId="10" fontId="0" fillId="0" borderId="0" xfId="0" applyNumberFormat="1">
      <alignment vertical="center"/>
    </xf>
    <xf numFmtId="6" fontId="0" fillId="0" borderId="0" xfId="0" applyNumberFormat="1" applyAlignment="1">
      <alignment wrapText="1"/>
    </xf>
    <xf numFmtId="0" fontId="7" fillId="0" borderId="0" xfId="0" applyFont="1" applyAlignment="1">
      <alignment horizontal="center"/>
    </xf>
    <xf numFmtId="10" fontId="6" fillId="0" borderId="0" xfId="0" quotePrefix="1" applyNumberFormat="1" applyFont="1" applyAlignment="1">
      <alignment horizontal="center"/>
    </xf>
    <xf numFmtId="0" fontId="1" fillId="0" borderId="0" xfId="0" applyFont="1" applyAlignment="1">
      <alignment wrapText="1"/>
    </xf>
    <xf numFmtId="0" fontId="3" fillId="0" borderId="0" xfId="0" applyFont="1" applyAlignment="1"/>
    <xf numFmtId="10" fontId="6" fillId="0" borderId="0" xfId="0" quotePrefix="1" applyNumberFormat="1" applyFont="1" applyAlignment="1"/>
    <xf numFmtId="0" fontId="5" fillId="0" borderId="0" xfId="0" applyFont="1" applyAlignment="1"/>
    <xf numFmtId="0" fontId="10" fillId="0" borderId="0" xfId="0" applyFont="1" applyAlignment="1"/>
    <xf numFmtId="0" fontId="9" fillId="0" borderId="0" xfId="0" applyFont="1" applyAlignment="1"/>
    <xf numFmtId="0" fontId="13" fillId="4" borderId="1" xfId="5">
      <alignment vertical="center"/>
    </xf>
    <xf numFmtId="0" fontId="0" fillId="0" borderId="0" xfId="0" applyAlignment="1">
      <alignment horizontal="left" vertical="center" wrapText="1" indent="1"/>
    </xf>
    <xf numFmtId="0" fontId="0" fillId="3" borderId="0" xfId="0" applyFill="1" applyAlignment="1">
      <alignment horizontal="left" vertical="center" wrapText="1" indent="1"/>
    </xf>
    <xf numFmtId="0" fontId="14" fillId="0" borderId="2" xfId="4">
      <alignment vertical="center"/>
    </xf>
    <xf numFmtId="0" fontId="12" fillId="0" borderId="3" xfId="3">
      <alignment vertical="center"/>
    </xf>
    <xf numFmtId="0" fontId="16" fillId="0" borderId="0" xfId="0" applyFont="1" applyAlignment="1">
      <alignment vertical="center" wrapText="1"/>
    </xf>
    <xf numFmtId="0" fontId="13" fillId="4" borderId="1" xfId="5" quotePrefix="1">
      <alignment vertical="center"/>
    </xf>
    <xf numFmtId="0" fontId="0" fillId="0" borderId="0" xfId="0" applyAlignment="1"/>
    <xf numFmtId="0" fontId="0" fillId="0" borderId="0" xfId="0" applyFill="1" applyBorder="1" applyAlignment="1">
      <alignment horizontal="left"/>
    </xf>
    <xf numFmtId="6" fontId="0" fillId="0" borderId="0" xfId="0" applyNumberFormat="1" applyFill="1" applyBorder="1" applyAlignment="1">
      <alignment wrapText="1"/>
    </xf>
    <xf numFmtId="6" fontId="0" fillId="0" borderId="0" xfId="0" applyNumberFormat="1" applyFill="1" applyBorder="1">
      <alignment vertical="center"/>
    </xf>
    <xf numFmtId="0" fontId="0" fillId="0" borderId="0" xfId="0" applyFill="1" applyBorder="1" applyAlignment="1"/>
    <xf numFmtId="0" fontId="0" fillId="0" borderId="0" xfId="0" applyFill="1" applyBorder="1" applyAlignment="1">
      <alignment horizontal="center"/>
    </xf>
    <xf numFmtId="0" fontId="0" fillId="0" borderId="0" xfId="0" applyFill="1" applyBorder="1" applyAlignment="1">
      <alignment horizontal="left" vertical="center"/>
    </xf>
    <xf numFmtId="6" fontId="0" fillId="0" borderId="0" xfId="0" applyNumberFormat="1" applyFill="1" applyBorder="1" applyAlignment="1">
      <alignment vertical="center" wrapText="1"/>
    </xf>
    <xf numFmtId="0" fontId="0" fillId="0" borderId="0" xfId="0" applyFill="1" applyBorder="1" applyAlignment="1">
      <alignment vertical="center" wrapText="1"/>
    </xf>
    <xf numFmtId="0" fontId="4" fillId="0" borderId="0" xfId="0" applyFont="1">
      <alignment vertical="center"/>
    </xf>
    <xf numFmtId="0" fontId="0" fillId="0" borderId="0" xfId="0" applyAlignment="1">
      <alignment horizontal="center"/>
    </xf>
    <xf numFmtId="6" fontId="0" fillId="0" borderId="0" xfId="0" applyNumberFormat="1" applyFill="1" applyBorder="1" applyAlignment="1">
      <alignment horizontal="center" wrapText="1"/>
    </xf>
    <xf numFmtId="6" fontId="0" fillId="0" borderId="0" xfId="0" applyNumberFormat="1" applyFill="1" applyBorder="1" applyAlignment="1">
      <alignment horizontal="center"/>
    </xf>
    <xf numFmtId="0" fontId="0" fillId="0" borderId="0" xfId="0" applyFill="1" applyBorder="1" applyAlignment="1">
      <alignment horizontal="left" wrapText="1"/>
    </xf>
    <xf numFmtId="5" fontId="0" fillId="0" borderId="0" xfId="2" quotePrefix="1" applyNumberFormat="1" applyFont="1" applyFill="1" applyBorder="1" applyAlignment="1">
      <alignment horizontal="right" wrapText="1"/>
    </xf>
    <xf numFmtId="2" fontId="0" fillId="0" borderId="0" xfId="0" quotePrefix="1" applyNumberFormat="1" applyFill="1" applyBorder="1" applyAlignment="1">
      <alignment horizontal="center" wrapText="1"/>
    </xf>
    <xf numFmtId="0" fontId="0" fillId="0" borderId="0" xfId="0" applyFill="1" applyBorder="1" applyAlignment="1">
      <alignment horizontal="left" vertical="center" wrapText="1"/>
    </xf>
    <xf numFmtId="5" fontId="0" fillId="0" borderId="0" xfId="0" applyNumberFormat="1" applyFill="1" applyBorder="1" applyAlignment="1">
      <alignment horizontal="right" vertical="center" wrapText="1"/>
    </xf>
    <xf numFmtId="2" fontId="0" fillId="0" borderId="0" xfId="0" applyNumberForma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wrapText="1"/>
    </xf>
    <xf numFmtId="6" fontId="0" fillId="5" borderId="0" xfId="0" applyNumberFormat="1" applyFill="1" applyBorder="1" applyAlignment="1">
      <alignment wrapText="1"/>
    </xf>
    <xf numFmtId="0" fontId="21" fillId="0" borderId="0" xfId="7">
      <alignment vertical="center"/>
    </xf>
    <xf numFmtId="0" fontId="19" fillId="0" borderId="4" xfId="0" applyFont="1" applyBorder="1">
      <alignment vertical="center"/>
    </xf>
    <xf numFmtId="0" fontId="18" fillId="6" borderId="0" xfId="0" applyFont="1" applyFill="1" applyBorder="1" applyAlignment="1">
      <alignment wrapText="1"/>
    </xf>
    <xf numFmtId="0" fontId="13" fillId="4" borderId="1" xfId="5" quotePrefix="1" applyAlignment="1">
      <alignment vertical="center" wrapText="1"/>
    </xf>
    <xf numFmtId="0" fontId="0" fillId="0" borderId="0" xfId="0" applyFill="1" applyBorder="1">
      <alignment vertical="center"/>
    </xf>
    <xf numFmtId="0" fontId="0" fillId="0" borderId="6" xfId="0" applyBorder="1" applyAlignment="1">
      <alignment vertical="center" wrapText="1"/>
    </xf>
    <xf numFmtId="0" fontId="0" fillId="0" borderId="7" xfId="0" applyBorder="1">
      <alignment vertical="center"/>
    </xf>
    <xf numFmtId="0" fontId="15" fillId="5" borderId="8" xfId="0" applyFont="1" applyFill="1" applyBorder="1" applyAlignment="1">
      <alignment horizontal="left" vertical="center"/>
    </xf>
    <xf numFmtId="9" fontId="15" fillId="5" borderId="9" xfId="1" applyFont="1" applyFill="1" applyBorder="1" applyAlignment="1">
      <alignment vertical="center"/>
    </xf>
    <xf numFmtId="0" fontId="15" fillId="0" borderId="5" xfId="0" applyFont="1" applyBorder="1" applyAlignment="1">
      <alignment horizontal="left" vertical="center"/>
    </xf>
    <xf numFmtId="5" fontId="20" fillId="0" borderId="10" xfId="2" applyNumberFormat="1" applyFont="1" applyBorder="1" applyAlignment="1">
      <alignment horizontal="right" vertical="center"/>
    </xf>
    <xf numFmtId="0" fontId="0" fillId="0" borderId="0" xfId="0" applyFill="1" applyBorder="1" applyAlignment="1">
      <alignment horizontal="center" wrapText="1"/>
    </xf>
    <xf numFmtId="164" fontId="10" fillId="0" borderId="0" xfId="0" applyNumberFormat="1" applyFont="1" applyAlignment="1"/>
    <xf numFmtId="164" fontId="6" fillId="0" borderId="0" xfId="0" quotePrefix="1" applyNumberFormat="1" applyFont="1" applyAlignment="1"/>
    <xf numFmtId="164" fontId="0" fillId="0" borderId="0" xfId="0" applyNumberFormat="1">
      <alignment vertical="center"/>
    </xf>
    <xf numFmtId="164" fontId="0" fillId="0" borderId="0" xfId="0" applyNumberFormat="1" applyFill="1" applyBorder="1" applyAlignment="1">
      <alignment horizontal="center" vertical="center" wrapText="1"/>
    </xf>
    <xf numFmtId="164" fontId="0" fillId="0" borderId="0" xfId="0" applyNumberFormat="1" applyFill="1" applyBorder="1" applyAlignment="1">
      <alignment wrapText="1"/>
    </xf>
    <xf numFmtId="164" fontId="1" fillId="0" borderId="0" xfId="0" applyNumberFormat="1" applyFont="1" applyAlignment="1">
      <alignment wrapText="1"/>
    </xf>
    <xf numFmtId="0" fontId="22" fillId="7" borderId="11" xfId="9" applyAlignment="1">
      <alignment vertical="center"/>
    </xf>
    <xf numFmtId="6" fontId="22" fillId="7" borderId="11" xfId="9" applyNumberFormat="1" applyAlignment="1">
      <alignment vertical="center"/>
    </xf>
    <xf numFmtId="0" fontId="23" fillId="0" borderId="0" xfId="0" applyFont="1" applyAlignment="1">
      <alignment horizontal="left" vertical="center" wrapText="1" indent="1"/>
    </xf>
    <xf numFmtId="0" fontId="25" fillId="0" borderId="0" xfId="0" applyFont="1" applyAlignment="1">
      <alignment horizontal="center" vertical="center"/>
    </xf>
  </cellXfs>
  <cellStyles count="10">
    <cellStyle name="60% - Accent5" xfId="9" builtinId="48" customBuiltin="1"/>
    <cellStyle name="Accent1" xfId="6" builtinId="29" customBuiltin="1"/>
    <cellStyle name="Currency" xfId="2" builtinId="4"/>
    <cellStyle name="Followed Hyperlink" xfId="8" builtinId="9" customBuiltin="1"/>
    <cellStyle name="Heading 1" xfId="3" builtinId="16" customBuiltin="1"/>
    <cellStyle name="Heading 2" xfId="4" builtinId="17" customBuiltin="1"/>
    <cellStyle name="Heading 3" xfId="5" builtinId="18" customBuiltin="1"/>
    <cellStyle name="Hyperlink" xfId="7" builtinId="8" customBuiltin="1"/>
    <cellStyle name="Normal" xfId="0" builtinId="0" customBuiltin="1"/>
    <cellStyle name="Percent" xfId="1" builtinId="5"/>
  </cellStyles>
  <dxfs count="1152">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font>
        <b val="0"/>
        <i val="0"/>
        <strike val="0"/>
        <condense val="0"/>
        <extend val="0"/>
        <outline val="0"/>
        <shadow val="0"/>
        <u val="none"/>
        <vertAlign val="baseline"/>
        <sz val="12"/>
        <color rgb="FF000000"/>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font>
        <b val="0"/>
        <i val="0"/>
        <strike val="0"/>
        <condense val="0"/>
        <extend val="0"/>
        <outline val="0"/>
        <shadow val="0"/>
        <u val="none"/>
        <vertAlign val="baseline"/>
        <sz val="12"/>
        <color rgb="FF173C6E"/>
        <name val="Arial"/>
        <family val="2"/>
        <scheme val="none"/>
      </font>
      <border diagonalUp="0" diagonalDown="0">
        <left/>
        <right/>
        <top style="thin">
          <color rgb="FF173C6E"/>
        </top>
        <bottom/>
        <vertical/>
        <horizontal/>
      </border>
    </dxf>
    <dxf>
      <border outline="0">
        <left style="thin">
          <color rgb="FF173C6E"/>
        </left>
        <right style="thin">
          <color rgb="FF173C6E"/>
        </right>
        <top style="thin">
          <color rgb="FF173C6E"/>
        </top>
      </border>
    </dxf>
    <dxf>
      <font>
        <b val="0"/>
        <i val="0"/>
        <strike val="0"/>
        <condense val="0"/>
        <extend val="0"/>
        <outline val="0"/>
        <shadow val="0"/>
        <u val="none"/>
        <vertAlign val="baseline"/>
        <sz val="12"/>
        <color rgb="FF173C6E"/>
        <name val="Arial"/>
        <family val="2"/>
        <scheme val="none"/>
      </font>
    </dxf>
    <dxf>
      <font>
        <b/>
        <i val="0"/>
        <strike val="0"/>
        <condense val="0"/>
        <extend val="0"/>
        <outline val="0"/>
        <shadow val="0"/>
        <u val="none"/>
        <vertAlign val="baseline"/>
        <sz val="12"/>
        <color rgb="FFFFFFFF"/>
        <name val="Arial"/>
        <family val="2"/>
        <scheme val="none"/>
      </font>
      <fill>
        <patternFill patternType="solid">
          <fgColor rgb="FF173C6E"/>
          <bgColor rgb="FF173C6E"/>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vertical="center"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indent="0" justifyLastLine="0" shrinkToFit="0" readingOrder="0"/>
    </dxf>
    <dxf>
      <alignment horizontal="general" vertical="bottom" textRotation="0" wrapText="0" indent="0" justifyLastLine="0" shrinkToFit="0" readingOrder="0"/>
    </dxf>
    <dxf>
      <numFmt numFmtId="10" formatCode="&quot;$&quot;#,##0_);[Red]\(&quot;$&quot;#,##0\)"/>
      <fill>
        <patternFill patternType="none">
          <fgColor indexed="64"/>
          <bgColor indexed="65"/>
        </patternFill>
      </fill>
      <border diagonalUp="0" diagonalDown="0" outline="0">
        <left/>
        <right/>
        <top/>
        <bottom/>
      </border>
    </dxf>
    <dxf>
      <numFmt numFmtId="10" formatCode="&quot;$&quot;#,##0_);[Red]\(&quot;$&quot;#,##0\)"/>
      <fill>
        <patternFill patternType="none">
          <fgColor indexed="64"/>
          <bgColor indexed="65"/>
        </patternFill>
      </fill>
      <border diagonalUp="0" diagonalDown="0" outline="0">
        <left/>
        <right/>
        <top/>
        <bottom/>
      </border>
    </dxf>
    <dxf>
      <numFmt numFmtId="10" formatCode="&quot;$&quot;#,##0_);[Red]\(&quot;$&quot;#,##0\)"/>
      <fill>
        <patternFill patternType="none">
          <fgColor indexed="64"/>
          <bgColor indexed="65"/>
        </patternFill>
      </fill>
      <border diagonalUp="0" diagonalDown="0" outline="0">
        <left/>
        <right/>
        <top/>
        <bottom/>
      </border>
    </dxf>
    <dxf>
      <numFmt numFmtId="10" formatCode="&quot;$&quot;#,##0_);[Red]\(&quot;$&quot;#,##0\)"/>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ill>
        <patternFill patternType="solid">
          <fgColor indexed="64"/>
          <bgColor theme="8" tint="0.59999389629810485"/>
        </patternFill>
      </fill>
    </dxf>
    <dxf>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numFmt numFmtId="9" formatCode="&quot;$&quot;#,##0_);\(&quot;$&quot;#,##0\)"/>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horizontal="general" vertical="center" textRotation="0" wrapText="1" indent="0" justifyLastLine="0" shrinkToFit="0" readingOrder="0"/>
    </dxf>
    <dxf>
      <numFmt numFmtId="164" formatCode="&quot;$&quot;#,##0"/>
    </dxf>
    <dxf>
      <numFmt numFmtId="164" formatCode="&quot;$&quot;#,##0"/>
    </dxf>
    <dxf>
      <font>
        <b val="0"/>
        <i val="0"/>
        <strike val="0"/>
        <condense val="0"/>
        <extend val="0"/>
        <outline val="0"/>
        <shadow val="0"/>
        <u val="none"/>
        <vertAlign val="baseline"/>
        <sz val="12"/>
        <color rgb="FF000000"/>
        <name val="Arial"/>
        <family val="2"/>
        <scheme val="none"/>
      </font>
      <numFmt numFmtId="10" formatCode="&quot;$&quot;#,##0_);[Red]\(&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vertical="center" textRotation="0" wrapText="0" indent="0" justifyLastLine="0" shrinkToFit="0" readingOrder="0"/>
    </dxf>
    <dxf>
      <border>
        <left style="thin">
          <color theme="1"/>
        </left>
      </border>
    </dxf>
    <dxf>
      <border>
        <left style="thin">
          <color theme="1"/>
        </left>
      </border>
    </dxf>
    <dxf>
      <border>
        <top style="thin">
          <color theme="1"/>
        </top>
      </border>
    </dxf>
    <dxf>
      <border>
        <top style="thin">
          <color theme="1"/>
        </top>
      </border>
    </dxf>
    <dxf>
      <font>
        <b/>
        <color theme="1"/>
      </font>
      <fill>
        <patternFill>
          <bgColor theme="8" tint="0.59996337778862885"/>
        </patternFill>
      </fill>
    </dxf>
    <dxf>
      <font>
        <b/>
        <color theme="1"/>
      </font>
    </dxf>
    <dxf>
      <font>
        <b/>
        <color theme="1"/>
      </font>
      <fill>
        <patternFill>
          <bgColor theme="8" tint="0.59996337778862885"/>
        </patternFill>
      </fill>
      <border>
        <top style="double">
          <color theme="1"/>
        </top>
      </border>
    </dxf>
    <dxf>
      <font>
        <b/>
        <i val="0"/>
        <color theme="0"/>
      </font>
      <fill>
        <patternFill patternType="solid">
          <fgColor theme="1"/>
          <bgColor theme="1"/>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Budget" pivot="0" count="9" xr9:uid="{BB7AE404-393E-4E43-B8BF-B2842ABDA371}">
      <tableStyleElement type="wholeTable" dxfId="1151"/>
      <tableStyleElement type="headerRow" dxfId="1150"/>
      <tableStyleElement type="totalRow" dxfId="1149"/>
      <tableStyleElement type="firstColumn" dxfId="1148"/>
      <tableStyleElement type="lastColumn" dxfId="1147"/>
      <tableStyleElement type="firstRowStripe" dxfId="1146"/>
      <tableStyleElement type="secondRowStripe" dxfId="1145"/>
      <tableStyleElement type="firstColumnStripe" dxfId="1144"/>
      <tableStyleElement type="secondColumnStripe" dxfId="1143"/>
    </tableStyle>
  </tableStyles>
  <colors>
    <mruColors>
      <color rgb="FF000000"/>
      <color rgb="FF3333CC"/>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1D841B63-B175-A746-A01F-AD3906E507C5}" name="Table116" displayName="Table116" ref="A4:B15" totalsRowCount="1" totalsRowDxfId="1142">
  <autoFilter ref="A4:B14" xr:uid="{D3BDA923-92AF-5245-9086-2D7FDE417A8B}">
    <filterColumn colId="0" hiddenButton="1"/>
    <filterColumn colId="1" hiddenButton="1"/>
  </autoFilter>
  <tableColumns count="2">
    <tableColumn id="1" xr3:uid="{1BEFBD58-CEAA-4A4C-8776-B826A4620E24}" name="Proposed ECBG Budget for all Proposed Programs" totalsRowLabel="Proposed ECBG Total" totalsRowDxfId="1141"/>
    <tableColumn id="2" xr3:uid="{ADEF0227-3E80-334F-887A-CD69823419EB}" name="Total" totalsRowFunction="sum" totalsRowDxfId="1140"/>
  </tableColumns>
  <tableStyleInfo name="Budget" showFirstColumn="0"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CD8EBC6-6A54-E549-9367-D42F16527062}" name="Program1Building" displayName="Program1Building" ref="A49:E54" totalsRowCount="1" headerRowDxfId="1080">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88414755-B25D-1946-B658-B2E20470A253}" name="Building, Space &amp; Maintenance" totalsRowLabel="Total Building, Space &amp; Maintenance"/>
    <tableColumn id="2" xr3:uid="{6580D4F4-822B-6341-9B94-C58ED022F7F8}" name="ECBG" totalsRowFunction="sum" dataDxfId="1079" totalsRowDxfId="1078"/>
    <tableColumn id="3" xr3:uid="{BD2D4A45-E6BD-EE4F-AF93-A95AF6793538}" name="Other" totalsRowFunction="sum" dataDxfId="1077" totalsRowDxfId="1076"/>
    <tableColumn id="4" xr3:uid="{7BAA03E4-4AF9-C345-A672-CC601C3E0AF3}" name="In-Kind" totalsRowFunction="sum" dataDxfId="1075" totalsRowDxfId="1074"/>
    <tableColumn id="5" xr3:uid="{D3C56796-4CF2-3F4D-AD39-3976BAFE819F}" name="Total" totalsRowFunction="sum" dataDxfId="1073" totalsRowDxfId="1072"/>
  </tableColumns>
  <tableStyleInfo name="Budget" showFirstColumn="0" showLastColumn="1" showRowStripes="1" showColumnStripes="1"/>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CAE9B2-4C65-468F-9417-2F27AD585C17}" name="Program5Travel4" displayName="Program5Travel4" ref="A18:E23" totalsRowCount="1" headerRowDxfId="597">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764E319B-B615-49E0-B8ED-F20A2D04D063}" name="Travel &amp; Subsistence" totalsRowLabel="Total Travel &amp; Subsistence" totalsRowDxfId="596"/>
    <tableColumn id="2" xr3:uid="{0DBB3DAE-59A9-4B61-BA6B-C6020F526D05}" name="ECBG" totalsRowFunction="sum" totalsRowDxfId="595"/>
    <tableColumn id="3" xr3:uid="{8687EC0D-E6B8-4011-B6FA-0ADC04A46081}" name="Other" totalsRowFunction="sum" totalsRowDxfId="594"/>
    <tableColumn id="4" xr3:uid="{84322841-AD9D-4244-8291-4440D5396564}" name="In-Kind" totalsRowFunction="sum" totalsRowDxfId="593"/>
    <tableColumn id="5" xr3:uid="{FFBACB64-DBC0-4E35-BD4B-F3B2A10BE4B9}" name="Total" totalsRowFunction="sum" totalsRowDxfId="592">
      <calculatedColumnFormula>SUM(B19:D19)</calculatedColumnFormula>
    </tableColumn>
  </tableColumns>
  <tableStyleInfo name="Budget" showFirstColumn="0" showLastColumn="1" showRowStripes="1" showColumnStripes="1"/>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9B72583-36B9-4F8D-B3B7-B4A2EF8FE03E}" name="Program5Furniture13" displayName="Program5Furniture13" ref="A24:E30" totalsRowCount="1" headerRowDxfId="591">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75C3CBDD-718D-4641-9126-02A9CD8E799F}" name="Furniture &amp; Equipment" totalsRowLabel="Total Furniture and Equipment"/>
    <tableColumn id="2" xr3:uid="{9055AEDB-63EE-46CC-A1ED-F4F5C5223DA9}" name="ECBG" totalsRowFunction="sum"/>
    <tableColumn id="3" xr3:uid="{FFE4A3FE-B251-431B-B132-5126E376BCE6}" name="Other" totalsRowFunction="sum"/>
    <tableColumn id="4" xr3:uid="{5CA63897-7D5E-4B2E-A9F6-2075FA4205CD}" name="In-Kind" totalsRowFunction="sum"/>
    <tableColumn id="5" xr3:uid="{C8BDD0EF-F47D-4C9A-8B5E-FDAC9208D365}" name="Total" totalsRowFunction="sum">
      <calculatedColumnFormula>SUM(B25:D25)</calculatedColumnFormula>
    </tableColumn>
  </tableColumns>
  <tableStyleInfo name="Budget" showFirstColumn="0" showLastColumn="1" showRowStripes="1" showColumnStripes="1"/>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2F12726-07E6-45D0-8360-69279E98988C}" name="Program5Supplies15" displayName="Program5Supplies15" ref="A31:E36" totalsRowCount="1" headerRowDxfId="590">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AEC3C44C-526A-4F09-BF3F-5C94F56F1BE8}" name="Supplies" totalsRowLabel="Total Supplies" totalsRowDxfId="589"/>
    <tableColumn id="2" xr3:uid="{6643496B-39E5-486F-915D-DC44BDFFDE92}" name="ECBG" totalsRowFunction="sum" totalsRowDxfId="588"/>
    <tableColumn id="3" xr3:uid="{860998DE-0C11-4F0B-B909-8727E1A7A675}" name="Other" totalsRowFunction="sum" totalsRowDxfId="587"/>
    <tableColumn id="4" xr3:uid="{73B50195-266F-44B0-AFE9-CBDA3AA1923A}" name="In-Kind" totalsRowFunction="sum" totalsRowDxfId="586"/>
    <tableColumn id="5" xr3:uid="{C6E059C8-C6F9-40F2-B2B6-CCAF95605C01}" name="Total" totalsRowFunction="sum" totalsRowDxfId="585">
      <calculatedColumnFormula>SUM(B32:D32)</calculatedColumnFormula>
    </tableColumn>
  </tableColumns>
  <tableStyleInfo name="Budget" showFirstColumn="0" showLastColumn="1" showRowStripes="1" showColumnStripes="1"/>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D806007-0236-4F5D-BC76-12E9A964D6B5}" name="Program5Contractual26" displayName="Program5Contractual26" ref="A37:E42" totalsRowCount="1" headerRowDxfId="584">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25236766-E829-4CF0-BDA4-F6FA20187EE6}" name="Contractual" totalsRowLabel="Total" dataDxfId="583" totalsRowDxfId="582"/>
    <tableColumn id="2" xr3:uid="{E10AB7EB-3187-46CE-93D1-3B83BEDA39D0}" name="ECBG" totalsRowFunction="sum" dataDxfId="581" totalsRowDxfId="580"/>
    <tableColumn id="3" xr3:uid="{5E1FC201-8090-4AE1-9BF3-D9101A1E198B}" name="Other" totalsRowFunction="sum" dataDxfId="579" totalsRowDxfId="578"/>
    <tableColumn id="4" xr3:uid="{AFA1AE98-9692-4D59-B47F-BBE07F75F09B}" name="In-Kind" totalsRowFunction="sum" dataDxfId="577" totalsRowDxfId="576"/>
    <tableColumn id="5" xr3:uid="{66B7DD32-6398-4FD7-8172-D01312FABFF5}" name="Total" totalsRowFunction="sum" dataDxfId="575" totalsRowDxfId="574">
      <calculatedColumnFormula>SUM(B38:D38)</calculatedColumnFormula>
    </tableColumn>
  </tableColumns>
  <tableStyleInfo name="Budget" showFirstColumn="0" showLastColumn="1" showRowStripes="1" showColumnStripes="1"/>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D62B2DF-CFEF-48C0-9B3D-64C95FF7BA25}" name="Program5Training27" displayName="Program5Training27"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8D5D63F1-15EF-4483-A456-4E0DB166DA50}" name="Staff Education &amp; Training (e.g. Training Expenses, Consulting Fees, etc.)" totalsRowLabel="Total Staff Education &amp; Training"/>
    <tableColumn id="2" xr3:uid="{4F8D43F9-9DEF-4E80-B8A8-3F4AC2F3924E}" name="ECBG" totalsRowFunction="sum" dataDxfId="573" totalsRowDxfId="572"/>
    <tableColumn id="3" xr3:uid="{F6A3C477-8318-4580-B7B2-EA924D4C4AED}" name="Other" totalsRowFunction="sum" dataDxfId="571" totalsRowDxfId="570"/>
    <tableColumn id="4" xr3:uid="{A6E2FCAA-C2BA-4FA8-B20A-90DE1F622D8F}" name="In-Kind" totalsRowFunction="sum" dataDxfId="569" totalsRowDxfId="568"/>
    <tableColumn id="5" xr3:uid="{D3539041-A65D-4DC9-9BDF-F65432FB55D9}" name="Total" totalsRowFunction="sum" dataDxfId="567" totalsRowDxfId="566">
      <calculatedColumnFormula>SUM(B44:D44)</calculatedColumnFormula>
    </tableColumn>
  </tableColumns>
  <tableStyleInfo name="Budget" showFirstColumn="0" showLastColumn="1" showRowStripes="1" showColumnStripes="1"/>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D7EF35B-1170-46EC-813F-681746F2A517}" name="Program5Building28" displayName="Program5Building28" ref="A49:E54" totalsRowCount="1" headerRowDxfId="565">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D5702655-6FF5-4423-B21E-DD68EB3E1B66}" name="Building, Space &amp; Maintenance" totalsRowLabel="Total Building, Space &amp; Maintenance"/>
    <tableColumn id="2" xr3:uid="{97DFC9C2-C90F-486F-8EB9-211418D42C0F}" name="ECBG" totalsRowFunction="sum" dataDxfId="564" totalsRowDxfId="563"/>
    <tableColumn id="3" xr3:uid="{33A3519D-484C-4BFF-BE8A-FDBB8A05B13A}" name="Other" totalsRowFunction="sum" dataDxfId="562" totalsRowDxfId="561"/>
    <tableColumn id="4" xr3:uid="{08E5AD25-856E-4862-93DB-961B264B4A27}" name="In-Kind" totalsRowFunction="sum" dataDxfId="560" totalsRowDxfId="559"/>
    <tableColumn id="5" xr3:uid="{8EBABBEF-C27E-47A2-B72A-A9B3B3E459DD}" name="Total" totalsRowFunction="sum" dataDxfId="558" totalsRowDxfId="557">
      <calculatedColumnFormula>SUM(B50:D50)</calculatedColumnFormula>
    </tableColumn>
  </tableColumns>
  <tableStyleInfo name="Budget" showFirstColumn="0" showLastColumn="1" showRowStripes="1" showColumnStripes="1"/>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9EB5D45-F859-4372-B0AC-3E9B741C2A85}" name="Program5Other29" displayName="Program5Other29" ref="A55:E60" totalsRowCount="1" headerRowDxfId="556">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212D38FA-2C4F-4A0A-91CE-FE9AEFB05288}" name="Other (e.g. Required Audit)" totalsRowLabel="Total Other" dataDxfId="555" totalsRowDxfId="554"/>
    <tableColumn id="2" xr3:uid="{F99631A3-70DB-4C21-9483-6A674AC0EFDD}" name="ECBG" totalsRowFunction="sum" dataDxfId="553" totalsRowDxfId="552"/>
    <tableColumn id="3" xr3:uid="{F76905A3-4175-4D35-A710-1E667E34DB30}" name="Other" totalsRowFunction="sum" dataDxfId="551" totalsRowDxfId="550"/>
    <tableColumn id="4" xr3:uid="{AC942737-BCF3-48D7-9CB2-78D0D1A34748}" name="In-Kind" totalsRowFunction="sum" dataDxfId="549" totalsRowDxfId="548"/>
    <tableColumn id="5" xr3:uid="{599A681E-9DBF-4822-888D-0F7A68348CED}" name="Total" totalsRowFunction="sum" dataDxfId="547" totalsRowDxfId="546">
      <calculatedColumnFormula>SUM(B56:D56)</calculatedColumnFormula>
    </tableColumn>
  </tableColumns>
  <tableStyleInfo name="Budget" showFirstColumn="0" showLastColumn="1" showRowStripes="1" showColumnStripes="1"/>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D28F43B-1A0E-4408-8D10-153E8E37292F}" name="Program5Indirect30" displayName="Program5Indirect30" ref="A61:E62" totalsRowShown="0" headerRowDxfId="545" dataDxfId="544">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29CF836F-D1BF-4278-A33E-19C1EF01AB6D}" name="Indirect Expense" dataDxfId="543"/>
    <tableColumn id="2" xr3:uid="{017EB362-52E5-4938-9424-B3F196A77EFE}" name="ECBG" dataDxfId="542"/>
    <tableColumn id="3" xr3:uid="{41A97336-5403-4E62-9022-C75C6AA626F9}" name="Other" dataDxfId="541"/>
    <tableColumn id="4" xr3:uid="{0963F50D-64CC-43ED-B425-79C85CD92DC3}" name="In-Kind" dataDxfId="540"/>
    <tableColumn id="5" xr3:uid="{6BACE543-2923-4F8D-8EFF-73BAF2E397A6}" name="Total" dataDxfId="539">
      <calculatedColumnFormula>SUM(B62:D62)</calculatedColumnFormula>
    </tableColumn>
  </tableColumns>
  <tableStyleInfo name="Budget" showFirstColumn="0" showLastColumn="1" showRowStripes="1" showColumnStripes="1"/>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BC65997-1975-4CBF-B26F-BE3AF81898E3}" name="PersonnelJustification531" displayName="PersonnelJustification531" ref="H4:H10" totalsRowShown="0" headerRowDxfId="538">
  <tableColumns count="1">
    <tableColumn id="1" xr3:uid="{62B50DEF-3944-4E6E-A51A-567536C28DB2}" name="Personnel Justification"/>
  </tableColumns>
  <tableStyleInfo name="Budget"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E79AB0A-959C-4C6E-885E-30838348388D}" name="BenefitsJustification410932" displayName="BenefitsJustification410932" ref="H11:H17" totalsRowShown="0" headerRowDxfId="537">
  <autoFilter ref="H11:H17" xr:uid="{3A924718-3B5F-C34A-8FC4-B2AAF6F7B053}">
    <filterColumn colId="0" hiddenButton="1"/>
  </autoFilter>
  <tableColumns count="1">
    <tableColumn id="1" xr3:uid="{E09287D0-68A8-4519-BD20-8A4302EDCFE0}" name="Benefits &amp; Taxes Justification"/>
  </tableColumns>
  <tableStyleInfo name="Budge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E389C6-69BC-654E-9208-AFFAD1A6B747}" name="Program1Other" displayName="Program1Other" ref="A55:E60" totalsRowCount="1" headerRowDxfId="1071">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48E3AFC2-B584-3D4D-87D4-00993F7F4C48}" name="Other (e.g. Required Audit)" totalsRowLabel="Total Other" dataDxfId="1070" totalsRowDxfId="1069"/>
    <tableColumn id="2" xr3:uid="{BB928777-3586-564F-B141-21D49CECAF0C}" name="ECBG" totalsRowFunction="sum" dataDxfId="1068" totalsRowDxfId="1067"/>
    <tableColumn id="3" xr3:uid="{CF2C7B8D-7413-B049-9F78-D4C8B2787921}" name="Other" totalsRowFunction="sum" dataDxfId="1066" totalsRowDxfId="1065"/>
    <tableColumn id="4" xr3:uid="{D6A63D30-7E76-1F45-BA9C-37298C2D6804}" name="In-Kind" totalsRowFunction="sum" dataDxfId="1064" totalsRowDxfId="1063"/>
    <tableColumn id="5" xr3:uid="{9F469937-D6F4-2A4F-A797-C04D062E583B}" name="Total" totalsRowFunction="sum" dataDxfId="1062" totalsRowDxfId="1061">
      <calculatedColumnFormula>SUM(B56:D56)</calculatedColumnFormula>
    </tableColumn>
  </tableColumns>
  <tableStyleInfo name="Budget" showFirstColumn="0" showLastColumn="1" showRowStripes="1" showColumnStripes="1"/>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908374B-A01D-40BC-AD22-D252E51A043A}" name="TravelJustification533" displayName="TravelJustification533" ref="H18:H23" totalsRowShown="0" headerRowDxfId="536">
  <tableColumns count="1">
    <tableColumn id="1" xr3:uid="{A4297D71-C640-4FB1-BE6F-C566F3C7EA8E}" name="Travel &amp; Subsistence Justification"/>
  </tableColumns>
  <tableStyleInfo name="Budget"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1D065AE-36A7-4032-99E8-E1DA141A1FA2}" name="FurnitureJustification534" displayName="FurnitureJustification534" ref="H24:H30" totalsRowShown="0" headerRowDxfId="535">
  <tableColumns count="1">
    <tableColumn id="1" xr3:uid="{DFD9047E-2590-40B4-878C-6EFFC2AFD734}" name="Furniture &amp; Equipment Justification"/>
  </tableColumns>
  <tableStyleInfo name="Budget"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BDBF2E8-11F7-405C-8FA8-9A0666444459}" name="TrainingJustification535" displayName="TrainingJustification535" ref="H43:H48" totalsRowShown="0" headerRowDxfId="534" dataDxfId="533" tableBorderDxfId="532">
  <autoFilter ref="H43:H48" xr:uid="{93FDFBB9-C41C-C84E-9FBA-F3BA1E9BBAC1}">
    <filterColumn colId="0" hiddenButton="1"/>
  </autoFilter>
  <tableColumns count="1">
    <tableColumn id="1" xr3:uid="{8A19CF2C-379D-43FD-9F52-97545BAAF68E}" name="Staff Education &amp; Training Justification" dataDxfId="531"/>
  </tableColumns>
  <tableStyleInfo name="Budget" showFirstColumn="0" showLastColumn="0" showRowStripes="1" showColumnStripes="1"/>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24A784F-DC9C-4252-9C76-2495B303961C}" name="ContractualJustification536" displayName="ContractualJustification536" ref="H37:H42" totalsRowShown="0" headerRowDxfId="530" dataDxfId="529" tableBorderDxfId="528">
  <autoFilter ref="H37:H42" xr:uid="{EF39B71F-C0E8-4C49-BD5A-6B972486184D}">
    <filterColumn colId="0" hiddenButton="1"/>
  </autoFilter>
  <tableColumns count="1">
    <tableColumn id="1" xr3:uid="{EC24D47D-EFF8-4C0B-B112-4E5767649BA5}" name="Contractual Justification" dataDxfId="527"/>
  </tableColumns>
  <tableStyleInfo name="Budget"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893F872-0BCE-4860-ABCE-7936A2682315}" name="SuppliesJustification411437" displayName="SuppliesJustification411437" ref="H31:H36" totalsRowShown="0" headerRowDxfId="526" dataDxfId="525" tableBorderDxfId="524">
  <autoFilter ref="H31:H36" xr:uid="{37B2CA32-0E03-1241-AD4B-A8D264B66DCB}">
    <filterColumn colId="0" hiddenButton="1"/>
  </autoFilter>
  <tableColumns count="1">
    <tableColumn id="1" xr3:uid="{EF01383B-2D23-4576-BBAC-6A63F54374AF}" name="Supplies Justification" dataDxfId="523"/>
  </tableColumns>
  <tableStyleInfo name="Budget"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7D9D7F0-353A-425E-AA31-212CD5D531C6}" name="BuildingJustification538" displayName="BuildingJustification538" ref="H49:H54" totalsRowShown="0" headerRowDxfId="522" dataDxfId="521" tableBorderDxfId="520">
  <autoFilter ref="H49:H54" xr:uid="{06EF043D-4562-744B-8C31-03C36596FE2F}">
    <filterColumn colId="0" hiddenButton="1"/>
  </autoFilter>
  <tableColumns count="1">
    <tableColumn id="1" xr3:uid="{CA10D839-6B56-46BD-BEC3-4B4138208ED4}" name="Building, Space &amp; Maintenance Justification" dataDxfId="519"/>
  </tableColumns>
  <tableStyleInfo name="Budget" showFirstColumn="0" showLastColumn="0" showRowStripes="1" showColumnStripes="1"/>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4F6C3AB-D221-4C9F-922C-A5695D882074}" name="OtherJustification539" displayName="OtherJustification539" ref="H55:H60" totalsRowShown="0" headerRowDxfId="518" dataDxfId="517" tableBorderDxfId="516">
  <autoFilter ref="H55:H60" xr:uid="{A003C5A7-9BA2-0E4F-9B58-157A4A620AF3}">
    <filterColumn colId="0" hiddenButton="1"/>
  </autoFilter>
  <tableColumns count="1">
    <tableColumn id="1" xr3:uid="{2B3934F3-2BFF-4169-9FB1-278C262ED566}" name="Other Justification" dataDxfId="515"/>
  </tableColumns>
  <tableStyleInfo name="Budget" showFirstColumn="0" showLastColumn="0" showRowStripes="1" showColumnStripes="1"/>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5AF02A1-BD1C-4D22-BEFB-5309C70E38BF}" name="Program5Personnel240" displayName="Program5Personnel240" ref="A4:G10" totalsRowCount="1" headerRowDxfId="514">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7551D30-691A-4D62-8421-F96E8E5D9A38}" name="Personnel (Salaries): The project will pay the salary for the following staff: (e.g. Exec. Director, Intake Specialist, etc.)" totalsRowLabel="Total Personnel" totalsRowDxfId="513"/>
    <tableColumn id="2" xr3:uid="{47104733-5172-47C8-8417-A37254A13BD9}" name="Annual Salary/Rate (e.g. $54,000)" totalsRowFunction="sum" totalsRowDxfId="512"/>
    <tableColumn id="3" xr3:uid="{FE3DA9F3-ECD4-4233-A17C-C688EF3E24DF}" name="Indicate FTE ECBG portion (e.g. 0.50 FTE) " totalsRowFunction="sum" totalsRowDxfId="511"/>
    <tableColumn id="4" xr3:uid="{43FB1343-BF07-4EF5-B261-7BDFD7C64E30}" name="ECBG Cost (e.g. $27,000)" totalsRowFunction="sum" dataDxfId="510" totalsRowDxfId="509">
      <calculatedColumnFormula>Program5Personnel240[[#This Row],[Annual Salary/Rate (e.g. $54,000)]]*Program5Personnel240[[#This Row],[Indicate FTE ECBG portion (e.g. 0.50 FTE) ]]</calculatedColumnFormula>
    </tableColumn>
    <tableColumn id="5" xr3:uid="{1189D142-D635-48D3-8513-E329B300E981}" name="Other" totalsRowFunction="sum" totalsRowDxfId="508"/>
    <tableColumn id="6" xr3:uid="{515048DA-5423-4171-A0BB-AB6F0B27F339}" name="In-Kind" totalsRowFunction="sum" totalsRowDxfId="507"/>
    <tableColumn id="7" xr3:uid="{882BE86F-7636-4052-BC2A-E320BBD30FCB}" name="Total" totalsRowFunction="sum" totalsRowDxfId="506">
      <calculatedColumnFormula>SUM(D5:F5)</calculatedColumnFormula>
    </tableColumn>
  </tableColumns>
  <tableStyleInfo name="Budget" showFirstColumn="0" showLastColumn="1" showRowStripes="1" showColumnStripes="1"/>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1CC3CED6-3672-4C5A-8A46-B25E339CCB94}" name="Program5Benefits3119" displayName="Program5Benefits3119" ref="A11:E17" totalsRowCount="1" headerRowDxfId="505">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99965B25-1AAB-4CA3-A91F-2C188E484921}" name="Benefits &amp; Taxes" totalsRowLabel="Total Benefits" dataDxfId="504" totalsRowDxfId="503"/>
    <tableColumn id="2" xr3:uid="{A5D46F80-9978-4C00-BE47-32FFED3DC34F}" name="ECBG" totalsRowFunction="sum" dataDxfId="502" totalsRowDxfId="501"/>
    <tableColumn id="3" xr3:uid="{4FEA60AD-7CB2-4A94-9B98-E25A30EC8C52}" name="Other" totalsRowFunction="sum" dataDxfId="500" totalsRowDxfId="499"/>
    <tableColumn id="4" xr3:uid="{BEB72ACD-475B-4D6A-8B21-8CCCDC5EDE15}" name="In-Kind" totalsRowFunction="sum" dataDxfId="498" totalsRowDxfId="497"/>
    <tableColumn id="5" xr3:uid="{BE383A29-DCE5-4AAA-AB87-EE739E0F1154}" name="Total" totalsRowFunction="sum" dataDxfId="496" totalsRowDxfId="495">
      <calculatedColumnFormula>SUM(B12:D12)</calculatedColumnFormula>
    </tableColumn>
  </tableColumns>
  <tableStyleInfo name="Budget" showFirstColumn="0" showLastColumn="1" showRowStripes="1" showColumnStripes="1"/>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CD5B24B5-5F68-471F-A81A-D0D28A4D9BB2}" name="Program5Travel4120" displayName="Program5Travel4120" ref="A18:E23" totalsRowCount="1" headerRowDxfId="494">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9DF2116A-97FE-4BD6-B12C-A019AF8C113D}" name="Travel &amp; Subsistence" totalsRowLabel="Total Travel &amp; Subsistence" totalsRowDxfId="493"/>
    <tableColumn id="2" xr3:uid="{0C9980D9-DC53-42F7-8EB7-FD74FDF7CC90}" name="ECBG" totalsRowFunction="sum" totalsRowDxfId="492"/>
    <tableColumn id="3" xr3:uid="{923FC294-6030-4806-91D8-9088B7CEEB0A}" name="Other" totalsRowFunction="sum" totalsRowDxfId="491"/>
    <tableColumn id="4" xr3:uid="{8F4E279D-B0CA-4CE4-95B4-B347C84E9A9B}" name="In-Kind" totalsRowFunction="sum" totalsRowDxfId="490"/>
    <tableColumn id="5" xr3:uid="{9B300FAC-0CEB-4A6A-A553-CE781DD51DC4}" name="Total" totalsRowFunction="sum" totalsRowDxfId="489">
      <calculatedColumnFormula>SUM(B19:D19)</calculatedColumnFormula>
    </tableColumn>
  </tableColumns>
  <tableStyleInfo name="Budget" showFirstColumn="0" showLastColumn="1" showRowStripes="1" showColumnStripes="1"/>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5BFC25D-FD2C-3C41-8A15-62774A9D9A87}" name="Program1Indirect" displayName="Program1Indirect" ref="A61:E62" totalsRowShown="0" headerRowDxfId="1060" dataDxfId="1059">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18C39DC1-A2D9-184C-9AE8-67F69D816078}" name="Indirect Expense" dataDxfId="1058"/>
    <tableColumn id="2" xr3:uid="{74EC9D84-BC26-994B-9A2C-CA6C630FBA72}" name="ECBG" dataDxfId="1057"/>
    <tableColumn id="3" xr3:uid="{A80C9F4F-97B2-FA4A-83B6-9EE824341730}" name="Other" dataDxfId="1056"/>
    <tableColumn id="4" xr3:uid="{70377D25-8ED5-EB4B-B10E-2DE7B2B9B34A}" name="In-Kind" dataDxfId="1055"/>
    <tableColumn id="5" xr3:uid="{58D39AEA-2309-F841-8AAA-98FDF2213A5F}" name="Total" dataDxfId="1054">
      <calculatedColumnFormula>SUM(B62:D62)</calculatedColumnFormula>
    </tableColumn>
  </tableColumns>
  <tableStyleInfo name="Budget" showFirstColumn="0" showLastColumn="1" showRowStripes="1" showColumnStripes="1"/>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5981283-F68E-4694-BF7F-11DA3DF97491}" name="Program5Furniture13121" displayName="Program5Furniture13121" ref="A24:E30" totalsRowCount="1" headerRowDxfId="488">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595ADEA7-3B29-4380-8F1F-48FC1FECE757}" name="Furniture &amp; Equipment" totalsRowLabel="Total Furniture and Equipment"/>
    <tableColumn id="2" xr3:uid="{B13E1A31-DAD8-476E-B881-10D6FEF93339}" name="ECBG" totalsRowFunction="sum"/>
    <tableColumn id="3" xr3:uid="{3C4D90AE-002A-475F-A1B1-ACC0A32978BF}" name="Other" totalsRowFunction="sum"/>
    <tableColumn id="4" xr3:uid="{35A8FA88-8AE2-4223-9C46-A155C8CE24C2}" name="In-Kind" totalsRowFunction="sum"/>
    <tableColumn id="5" xr3:uid="{604BD002-27AF-4A27-A62B-6E52B02A30E1}" name="Total" totalsRowFunction="sum">
      <calculatedColumnFormula>SUM(B25:D25)</calculatedColumnFormula>
    </tableColumn>
  </tableColumns>
  <tableStyleInfo name="Budget" showFirstColumn="0" showLastColumn="1" showRowStripes="1" showColumnStripes="1"/>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3C6D6F0D-5E0F-42D7-9EA9-E75310219B2F}" name="Program5Supplies15122" displayName="Program5Supplies15122" ref="A31:E36" totalsRowCount="1" headerRowDxfId="487">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7BEBC0DE-752F-4B5E-90B1-F83D3F8A5195}" name="Supplies" totalsRowLabel="Total Supplies" totalsRowDxfId="486"/>
    <tableColumn id="2" xr3:uid="{E769CE7E-AE97-41F3-9746-7F6DA4B63C01}" name="ECBG" totalsRowFunction="sum" totalsRowDxfId="485"/>
    <tableColumn id="3" xr3:uid="{74F1E336-8DF3-4455-A4FF-6D2525FC8052}" name="Other" totalsRowFunction="sum" totalsRowDxfId="484"/>
    <tableColumn id="4" xr3:uid="{E86D74D4-8FC0-449F-910B-3040CF17D096}" name="In-Kind" totalsRowFunction="sum" totalsRowDxfId="483"/>
    <tableColumn id="5" xr3:uid="{55E33FA2-00C2-4F1B-99B8-F06D93C16654}" name="Total" totalsRowFunction="sum" totalsRowDxfId="482">
      <calculatedColumnFormula>SUM(B32:D32)</calculatedColumnFormula>
    </tableColumn>
  </tableColumns>
  <tableStyleInfo name="Budget" showFirstColumn="0" showLastColumn="1" showRowStripes="1" showColumnStripes="1"/>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5A54F469-FA57-4E12-9BB6-A8C8A8B55D3D}" name="Program5Contractual26123" displayName="Program5Contractual26123" ref="A37:E42" totalsRowCount="1" headerRowDxfId="481">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7CB00225-5E9E-478A-9BCA-B7A4BAFC8430}" name="Contractual" totalsRowLabel="Total" dataDxfId="480" totalsRowDxfId="479"/>
    <tableColumn id="2" xr3:uid="{62DDEAC1-AD8F-44FC-9F9B-C49148FAF15F}" name="ECBG" totalsRowFunction="sum" dataDxfId="478" totalsRowDxfId="477"/>
    <tableColumn id="3" xr3:uid="{7B79E0E4-96AF-44CC-B8A9-E4CCC57C10DB}" name="Other" totalsRowFunction="sum" dataDxfId="476" totalsRowDxfId="475"/>
    <tableColumn id="4" xr3:uid="{90114449-9FA6-4EC6-8AF3-F9E7143D32C7}" name="In-Kind" totalsRowFunction="sum" dataDxfId="474" totalsRowDxfId="473"/>
    <tableColumn id="5" xr3:uid="{C866B1A6-F19C-4EE0-AEEC-221C606FC297}" name="Total" totalsRowFunction="sum" dataDxfId="472" totalsRowDxfId="471">
      <calculatedColumnFormula>SUM(B38:D38)</calculatedColumnFormula>
    </tableColumn>
  </tableColumns>
  <tableStyleInfo name="Budget" showFirstColumn="0" showLastColumn="1" showRowStripes="1" showColumnStripes="1"/>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50A2A7F-315A-4FC2-82BA-A7F7CC3E83A5}" name="Program5Training27124" displayName="Program5Training27124"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F8DF75CC-DB81-4A18-9DB4-8ED09EDE7D8F}" name="Staff Education &amp; Training (e.g. Training Expenses, Consulting Fees, etc.)" totalsRowLabel="Total Staff Education &amp; Training"/>
    <tableColumn id="2" xr3:uid="{9716AF92-63F8-4462-BF98-C6E2EC0F29EB}" name="ECBG" totalsRowFunction="sum" dataDxfId="470" totalsRowDxfId="469"/>
    <tableColumn id="3" xr3:uid="{8CEEEC4D-F45E-4BA3-95B1-F8460FD90C49}" name="Other" totalsRowFunction="sum" dataDxfId="468" totalsRowDxfId="467"/>
    <tableColumn id="4" xr3:uid="{5F9F4C27-A258-4FA8-9800-762FDC1A9D9F}" name="In-Kind" totalsRowFunction="sum" dataDxfId="466" totalsRowDxfId="465"/>
    <tableColumn id="5" xr3:uid="{D00D4DD9-122C-4EE2-8837-BA4D91106105}" name="Total" totalsRowFunction="sum" dataDxfId="464" totalsRowDxfId="463">
      <calculatedColumnFormula>SUM(B44:D44)</calculatedColumnFormula>
    </tableColumn>
  </tableColumns>
  <tableStyleInfo name="Budget" showFirstColumn="0" showLastColumn="1" showRowStripes="1" showColumnStripes="1"/>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1EEFAA71-22F5-4102-95D8-5A1287F737FA}" name="Program5Building28125" displayName="Program5Building28125" ref="A49:E54" totalsRowCount="1" headerRowDxfId="462">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26230361-FF31-4D69-8E47-C6406FD74471}" name="Building, Space &amp; Maintenance" totalsRowLabel="Total Building, Space &amp; Maintenance"/>
    <tableColumn id="2" xr3:uid="{E52B3C01-06DA-424D-8C22-61DFB469CB5E}" name="ECBG" totalsRowFunction="sum" dataDxfId="461" totalsRowDxfId="460"/>
    <tableColumn id="3" xr3:uid="{6F6D93FB-22A4-4CE5-84B7-D31E77244E74}" name="Other" totalsRowFunction="sum" dataDxfId="459" totalsRowDxfId="458"/>
    <tableColumn id="4" xr3:uid="{1607B759-0CC3-4678-91F6-3D19A8BAEF1F}" name="In-Kind" totalsRowFunction="sum" dataDxfId="457" totalsRowDxfId="456"/>
    <tableColumn id="5" xr3:uid="{8AF91A19-B8D4-4976-8A7B-D6DAC39C646B}" name="Total" totalsRowFunction="sum" dataDxfId="455" totalsRowDxfId="454">
      <calculatedColumnFormula>SUM(B50:D50)</calculatedColumnFormula>
    </tableColumn>
  </tableColumns>
  <tableStyleInfo name="Budget" showFirstColumn="0" showLastColumn="1" showRowStripes="1" showColumnStripes="1"/>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4DEBD7B3-E18A-4E65-99F5-F2AFC62DC899}" name="Program5Other29126" displayName="Program5Other29126" ref="A55:E60" totalsRowCount="1" headerRowDxfId="453">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FAA11C83-EBDD-485E-802D-2A71BF5EE67D}" name="Other (e.g. Required Audit)" totalsRowLabel="Total Other" dataDxfId="452" totalsRowDxfId="451"/>
    <tableColumn id="2" xr3:uid="{96AD3842-8597-4011-9DDD-941B2EF079F2}" name="ECBG" totalsRowFunction="sum" dataDxfId="450" totalsRowDxfId="449"/>
    <tableColumn id="3" xr3:uid="{EF2D46B9-A80A-4DD6-896F-A960C95C7FA2}" name="Other" totalsRowFunction="sum" dataDxfId="448" totalsRowDxfId="447"/>
    <tableColumn id="4" xr3:uid="{3DC029E5-6499-437B-B9F9-9793DA082F12}" name="In-Kind" totalsRowFunction="sum" dataDxfId="446" totalsRowDxfId="445"/>
    <tableColumn id="5" xr3:uid="{95134206-4C35-4C0D-AFEE-1BAD3BE30570}" name="Total" totalsRowFunction="sum" dataDxfId="444" totalsRowDxfId="443">
      <calculatedColumnFormula>SUM(B56:D56)</calculatedColumnFormula>
    </tableColumn>
  </tableColumns>
  <tableStyleInfo name="Budget" showFirstColumn="0" showLastColumn="1" showRowStripes="1" showColumnStripes="1"/>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39B3D2C5-A10D-46D1-9B41-DCA7DCD5DAEA}" name="Program5Indirect30127" displayName="Program5Indirect30127" ref="A61:E62" totalsRowShown="0" headerRowDxfId="442" dataDxfId="441">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2CC59CA8-70F3-4195-907E-47192AFD8CB7}" name="Indirect Expense" dataDxfId="440"/>
    <tableColumn id="2" xr3:uid="{1563DEC1-962B-4FDD-BB6D-83A3ECBDCB26}" name="ECBG" dataDxfId="439"/>
    <tableColumn id="3" xr3:uid="{3196EBC5-97B3-4AE8-8214-B2D609DD42F9}" name="Other" dataDxfId="438"/>
    <tableColumn id="4" xr3:uid="{3EDF9075-8893-486F-A5B6-3AE25BBCA2AA}" name="In-Kind" dataDxfId="437"/>
    <tableColumn id="5" xr3:uid="{57171B2F-71E4-4E4A-AFD5-8AB810E9C507}" name="Total" dataDxfId="436">
      <calculatedColumnFormula>SUM(B62:D62)</calculatedColumnFormula>
    </tableColumn>
  </tableColumns>
  <tableStyleInfo name="Budget" showFirstColumn="0" showLastColumn="1" showRowStripes="1" showColumnStripes="1"/>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F3669977-DD3B-483D-ACCC-B0E03927488F}" name="PersonnelJustification531128" displayName="PersonnelJustification531128" ref="H4:H10" totalsRowShown="0" headerRowDxfId="435">
  <tableColumns count="1">
    <tableColumn id="1" xr3:uid="{A547F14F-05BC-44ED-84FA-7E804E622212}" name="Personnel Justification"/>
  </tableColumns>
  <tableStyleInfo name="Budget"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4543AAA8-B3C4-45BE-8AEA-1F0E9E5CD89A}" name="BenefitsJustification410932129" displayName="BenefitsJustification410932129" ref="H11:H17" totalsRowShown="0" headerRowDxfId="434">
  <autoFilter ref="H11:H17" xr:uid="{3A924718-3B5F-C34A-8FC4-B2AAF6F7B053}">
    <filterColumn colId="0" hiddenButton="1"/>
  </autoFilter>
  <tableColumns count="1">
    <tableColumn id="1" xr3:uid="{04AC70AA-D6AA-48E1-94DE-FA0C7A6DFEA6}" name="Benefits &amp; Taxes Justification"/>
  </tableColumns>
  <tableStyleInfo name="Budget"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B308398B-6846-4946-9D64-04CB3F2B2ECE}" name="TravelJustification533130" displayName="TravelJustification533130" ref="H18:H23" totalsRowShown="0" headerRowDxfId="433">
  <tableColumns count="1">
    <tableColumn id="1" xr3:uid="{67AAF23D-11C6-481D-A08E-81F5C42950A2}" name="Travel &amp; Subsistence Justification"/>
  </tableColumns>
  <tableStyleInfo name="Budge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B92E784-7AC3-0647-B19E-99510A364CD0}" name="PersonnelJustification1" displayName="PersonnelJustification1" ref="H4:H10" totalsRowShown="0" headerRowDxfId="1053">
  <tableColumns count="1">
    <tableColumn id="1" xr3:uid="{8535AE27-4765-FB40-86BF-CCE336B4E2B7}" name="Personnel Justification"/>
  </tableColumns>
  <tableStyleInfo name="Budget"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19C617B-1985-404B-9491-D99F76731755}" name="FurnitureJustification534131" displayName="FurnitureJustification534131" ref="H24:H30" totalsRowShown="0" headerRowDxfId="432">
  <tableColumns count="1">
    <tableColumn id="1" xr3:uid="{B200CAC2-9F9C-448C-986A-944646E06AD0}" name="Furniture &amp; Equipment Justification"/>
  </tableColumns>
  <tableStyleInfo name="Budget"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E79666ED-4550-4428-95F9-E524C67FD9B5}" name="TrainingJustification535132" displayName="TrainingJustification535132" ref="H43:H48" totalsRowShown="0" headerRowDxfId="431" dataDxfId="430" tableBorderDxfId="429">
  <autoFilter ref="H43:H48" xr:uid="{93FDFBB9-C41C-C84E-9FBA-F3BA1E9BBAC1}">
    <filterColumn colId="0" hiddenButton="1"/>
  </autoFilter>
  <tableColumns count="1">
    <tableColumn id="1" xr3:uid="{AA8F1DB5-DD4F-4AE4-8BFE-13A26941790D}" name="Staff Education &amp; Training Justification" dataDxfId="428"/>
  </tableColumns>
  <tableStyleInfo name="Budget" showFirstColumn="0" showLastColumn="0" showRowStripes="1" showColumnStripes="1"/>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6445D5C5-817E-4985-B0E2-7AC8AB377318}" name="ContractualJustification536133" displayName="ContractualJustification536133" ref="H37:H42" totalsRowShown="0" headerRowDxfId="427" dataDxfId="426" tableBorderDxfId="425">
  <autoFilter ref="H37:H42" xr:uid="{EF39B71F-C0E8-4C49-BD5A-6B972486184D}">
    <filterColumn colId="0" hiddenButton="1"/>
  </autoFilter>
  <tableColumns count="1">
    <tableColumn id="1" xr3:uid="{F70EDB08-A0F8-4661-A9DD-DE9B2B9512E7}" name="Contractual Justification" dataDxfId="424"/>
  </tableColumns>
  <tableStyleInfo name="Budget"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2DF1ABD0-9FC9-4B30-BE94-D15EC587FCBD}" name="SuppliesJustification411437134" displayName="SuppliesJustification411437134" ref="H31:H36" totalsRowShown="0" headerRowDxfId="423" dataDxfId="422" tableBorderDxfId="421">
  <autoFilter ref="H31:H36" xr:uid="{37B2CA32-0E03-1241-AD4B-A8D264B66DCB}">
    <filterColumn colId="0" hiddenButton="1"/>
  </autoFilter>
  <tableColumns count="1">
    <tableColumn id="1" xr3:uid="{F252F584-23F7-4DD7-9B99-9DE14F04964E}" name="Supplies Justification" dataDxfId="420"/>
  </tableColumns>
  <tableStyleInfo name="Budget"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1290112C-AD74-4BA7-B338-8AE029436B30}" name="BuildingJustification538135" displayName="BuildingJustification538135" ref="H49:H54" totalsRowShown="0" headerRowDxfId="419" dataDxfId="418" tableBorderDxfId="417">
  <autoFilter ref="H49:H54" xr:uid="{06EF043D-4562-744B-8C31-03C36596FE2F}">
    <filterColumn colId="0" hiddenButton="1"/>
  </autoFilter>
  <tableColumns count="1">
    <tableColumn id="1" xr3:uid="{365BA30B-1B9D-4079-A0A2-110E2F9A1F86}" name="Building, Space &amp; Maintenance Justification" dataDxfId="416"/>
  </tableColumns>
  <tableStyleInfo name="Budget" showFirstColumn="0" showLastColumn="0" showRowStripes="1" showColumnStripes="1"/>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3B71BAC4-71A1-42E5-A636-0E82B0988995}" name="OtherJustification539136" displayName="OtherJustification539136" ref="H55:H60" totalsRowShown="0" headerRowDxfId="415" dataDxfId="414" tableBorderDxfId="413">
  <autoFilter ref="H55:H60" xr:uid="{A003C5A7-9BA2-0E4F-9B58-157A4A620AF3}">
    <filterColumn colId="0" hiddenButton="1"/>
  </autoFilter>
  <tableColumns count="1">
    <tableColumn id="1" xr3:uid="{D9D7EC41-1249-4B46-BA13-3EDE2A97ECD2}" name="Other Justification" dataDxfId="412"/>
  </tableColumns>
  <tableStyleInfo name="Budget" showFirstColumn="0" showLastColumn="0" showRowStripes="1" showColumnStripes="1"/>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C714E281-2B8C-4745-B1D9-2A27EB0B1F2C}" name="Program5Personnel240137" displayName="Program5Personnel240137" ref="A4:G10" totalsRowCount="1" headerRowDxfId="411">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D8AB573-C634-47DF-8E0C-EA4160BA2870}" name="Personnel (Salaries): The project will pay the salary for the following staff: (e.g. Exec. Director, Intake Specialist, etc.)" totalsRowLabel="Total Personnel" totalsRowDxfId="410"/>
    <tableColumn id="2" xr3:uid="{B4C69A4E-F15F-41D7-A59C-CCC24A3F03B9}" name="Annual Salary/Rate (e.g. $54,000)" totalsRowFunction="sum" totalsRowDxfId="409"/>
    <tableColumn id="3" xr3:uid="{73AE191F-4C0C-4455-B000-3C379B3F3B64}" name="Indicate FTE ECBG portion (e.g. 0.50 FTE) " totalsRowFunction="sum" totalsRowDxfId="408"/>
    <tableColumn id="4" xr3:uid="{F6B4F953-5723-4D92-8A3E-A8BAF9D6684E}" name="ECBG Cost (e.g. $27,000)" totalsRowFunction="sum" dataDxfId="407" totalsRowDxfId="406">
      <calculatedColumnFormula>Program5Personnel240137[[#This Row],[Annual Salary/Rate (e.g. $54,000)]]*Program5Personnel240137[[#This Row],[Indicate FTE ECBG portion (e.g. 0.50 FTE) ]]</calculatedColumnFormula>
    </tableColumn>
    <tableColumn id="5" xr3:uid="{4B38DD31-DD06-43D9-B933-249363B1CDB9}" name="Other" totalsRowFunction="sum" totalsRowDxfId="405"/>
    <tableColumn id="6" xr3:uid="{951440C8-581C-43C3-BA0B-9C33338423C3}" name="In-Kind" totalsRowFunction="sum" totalsRowDxfId="404"/>
    <tableColumn id="7" xr3:uid="{99722E27-A4A4-4865-8B17-6F696CD82CCE}" name="Total" totalsRowFunction="sum" totalsRowDxfId="403">
      <calculatedColumnFormula>SUM(D5:F5)</calculatedColumnFormula>
    </tableColumn>
  </tableColumns>
  <tableStyleInfo name="Budget" showFirstColumn="0" showLastColumn="1" showRowStripes="1" showColumnStripes="1"/>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36D2920E-05FF-4DE7-8267-A8582FBE8BD5}" name="Program5Benefits3119138" displayName="Program5Benefits3119138" ref="A11:E17" totalsRowCount="1" headerRowDxfId="402">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506E4BDD-B2C4-4E31-BC50-2C6D792270DD}" name="Benefits &amp; Taxes" totalsRowLabel="Total Benefits" dataDxfId="401" totalsRowDxfId="400"/>
    <tableColumn id="2" xr3:uid="{DAD0FE17-8326-4A02-BFFC-56B18A103A96}" name="ECBG" totalsRowFunction="sum" dataDxfId="399" totalsRowDxfId="398"/>
    <tableColumn id="3" xr3:uid="{FF0AB0A7-F73F-4174-BBA7-9429B85DCBAB}" name="Other" totalsRowFunction="sum" dataDxfId="397" totalsRowDxfId="396"/>
    <tableColumn id="4" xr3:uid="{3861126F-2EA1-40F4-BF5A-18438C20388A}" name="In-Kind" totalsRowFunction="sum" dataDxfId="395" totalsRowDxfId="394"/>
    <tableColumn id="5" xr3:uid="{B153F32F-49EE-42B5-9F4E-A42B567BFEC9}" name="Total" totalsRowFunction="sum" dataDxfId="393" totalsRowDxfId="392">
      <calculatedColumnFormula>SUM(B12:D12)</calculatedColumnFormula>
    </tableColumn>
  </tableColumns>
  <tableStyleInfo name="Budget" showFirstColumn="0" showLastColumn="1" showRowStripes="1" showColumnStripes="1"/>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35A7664F-BB1E-4B03-A29A-9216E3B7DA06}" name="Program5Travel4120139" displayName="Program5Travel4120139" ref="A18:E23" totalsRowCount="1" headerRowDxfId="391">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2C30927F-B16A-41DA-9032-7482C0BD016F}" name="Travel &amp; Subsistence" totalsRowLabel="Total Travel &amp; Subsistence" totalsRowDxfId="390"/>
    <tableColumn id="2" xr3:uid="{D834BA42-3537-4AC9-A635-2D626B5E5F86}" name="ECBG" totalsRowFunction="sum" totalsRowDxfId="389"/>
    <tableColumn id="3" xr3:uid="{DDAF7F97-908A-4EE5-A2F7-0050220FA02A}" name="Other" totalsRowFunction="sum" totalsRowDxfId="388"/>
    <tableColumn id="4" xr3:uid="{0EEDBE37-B58D-40B3-A55C-ED5045DB05FE}" name="In-Kind" totalsRowFunction="sum" totalsRowDxfId="387"/>
    <tableColumn id="5" xr3:uid="{342F9A79-034F-4307-A494-83C2AB21E659}" name="Total" totalsRowFunction="sum" totalsRowDxfId="386">
      <calculatedColumnFormula>SUM(B19:D19)</calculatedColumnFormula>
    </tableColumn>
  </tableColumns>
  <tableStyleInfo name="Budget" showFirstColumn="0" showLastColumn="1" showRowStripes="1" showColumnStripes="1"/>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287BF7EE-2FD0-4672-8A35-41D1A88F3213}" name="Program5Furniture13121140" displayName="Program5Furniture13121140" ref="A24:E30" totalsRowCount="1" headerRowDxfId="385">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113F033F-863F-497B-BB45-B718BE9B4746}" name="Furniture &amp; Equipment" totalsRowLabel="Total Furniture and Equipment"/>
    <tableColumn id="2" xr3:uid="{73E214AC-2DEE-4039-A3FB-FE16D624A70A}" name="ECBG" totalsRowFunction="sum"/>
    <tableColumn id="3" xr3:uid="{6463D7E1-1839-4BF1-81AF-66ED1546F6CF}" name="Other" totalsRowFunction="sum"/>
    <tableColumn id="4" xr3:uid="{F531499A-3056-494A-B88C-875693DC9A72}" name="In-Kind" totalsRowFunction="sum"/>
    <tableColumn id="5" xr3:uid="{0151EC39-0951-4631-B881-D310AEFF9EC3}" name="Total" totalsRowFunction="sum">
      <calculatedColumnFormula>SUM(B25:D25)</calculatedColumnFormula>
    </tableColumn>
  </tableColumns>
  <tableStyleInfo name="Budget" showFirstColumn="0" showLastColumn="1" showRowStripes="1" showColumnStripes="1"/>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9E7E4CE-F554-C046-99DE-BCB4910FB7AB}" name="BenefitsJustification1" displayName="BenefitsJustification1" ref="H11:H17" totalsRowShown="0" headerRowDxfId="1052">
  <autoFilter ref="H11:H17" xr:uid="{3A924718-3B5F-C34A-8FC4-B2AAF6F7B053}">
    <filterColumn colId="0" hiddenButton="1"/>
  </autoFilter>
  <tableColumns count="1">
    <tableColumn id="1" xr3:uid="{97EAA3D3-B5DB-A043-B8AC-E170469A27F3}" name="Benefits &amp; Taxes Justification"/>
  </tableColumns>
  <tableStyleInfo name="Budget"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57931BC3-36A1-4CB8-A21A-A0FC795934F1}" name="Program5Supplies15122141" displayName="Program5Supplies15122141" ref="A31:E36" totalsRowCount="1" headerRowDxfId="384">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C9DBB7C4-65E1-4AE2-A607-7E7A926E3F7B}" name="Supplies" totalsRowLabel="Total Supplies" totalsRowDxfId="383"/>
    <tableColumn id="2" xr3:uid="{8A06F1C1-46AA-4BD3-B157-029A8A332CD9}" name="ECBG" totalsRowFunction="sum" totalsRowDxfId="382"/>
    <tableColumn id="3" xr3:uid="{A0788B3F-8ED5-44D7-BF33-D14CA73F8E7C}" name="Other" totalsRowFunction="sum" totalsRowDxfId="381"/>
    <tableColumn id="4" xr3:uid="{7ED6558D-2E8B-4313-89BC-4E78178E28DC}" name="In-Kind" totalsRowFunction="sum" totalsRowDxfId="380"/>
    <tableColumn id="5" xr3:uid="{EA97C868-2331-429A-993E-F274DA3A8A8E}" name="Total" totalsRowFunction="sum" totalsRowDxfId="379">
      <calculatedColumnFormula>SUM(B32:D32)</calculatedColumnFormula>
    </tableColumn>
  </tableColumns>
  <tableStyleInfo name="Budget" showFirstColumn="0" showLastColumn="1" showRowStripes="1" showColumnStripes="1"/>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42C95B75-5D3F-4F12-9001-256AA5A02726}" name="Program5Contractual26123142" displayName="Program5Contractual26123142" ref="A37:E42" totalsRowCount="1" headerRowDxfId="378">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9C5CF8CA-6B40-48B5-947D-70B65CB42EF9}" name="Contractual" totalsRowLabel="Total" dataDxfId="377" totalsRowDxfId="376"/>
    <tableColumn id="2" xr3:uid="{74F4900D-8906-4CDF-83AB-CF7126635667}" name="ECBG" totalsRowFunction="sum" dataDxfId="375" totalsRowDxfId="374"/>
    <tableColumn id="3" xr3:uid="{5E713B1C-F19F-43C4-8B8C-3504189370EE}" name="Other" totalsRowFunction="sum" dataDxfId="373" totalsRowDxfId="372"/>
    <tableColumn id="4" xr3:uid="{605639E0-0D98-404F-8DD3-631FEA243474}" name="In-Kind" totalsRowFunction="sum" dataDxfId="371" totalsRowDxfId="370"/>
    <tableColumn id="5" xr3:uid="{06CE0687-F112-4349-895B-B1BFB8849723}" name="Total" totalsRowFunction="sum" dataDxfId="369" totalsRowDxfId="368">
      <calculatedColumnFormula>SUM(B38:D38)</calculatedColumnFormula>
    </tableColumn>
  </tableColumns>
  <tableStyleInfo name="Budget" showFirstColumn="0" showLastColumn="1" showRowStripes="1" showColumnStripes="1"/>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E5A45B8-0504-4596-992C-511A133D1541}" name="Program5Training27124143" displayName="Program5Training27124143"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18A39FBD-987D-46D7-B4FA-677FD8245087}" name="Staff Education &amp; Training (e.g. Training Expenses, Consulting Fees, etc.)" totalsRowLabel="Total Staff Education &amp; Training"/>
    <tableColumn id="2" xr3:uid="{9320DAC3-3210-4A70-AF67-8E89C70F080B}" name="ECBG" totalsRowFunction="sum" dataDxfId="367" totalsRowDxfId="366"/>
    <tableColumn id="3" xr3:uid="{225C2399-8156-4196-BE33-ED2BE6BE996A}" name="Other" totalsRowFunction="sum" dataDxfId="365" totalsRowDxfId="364"/>
    <tableColumn id="4" xr3:uid="{7B6E3BFD-775F-4AC9-825D-98DA28EE3AF2}" name="In-Kind" totalsRowFunction="sum" dataDxfId="363" totalsRowDxfId="362"/>
    <tableColumn id="5" xr3:uid="{31B90E95-9537-4DE1-94EC-38B656F15EAB}" name="Total" totalsRowFunction="sum" dataDxfId="361" totalsRowDxfId="360">
      <calculatedColumnFormula>SUM(B44:D44)</calculatedColumnFormula>
    </tableColumn>
  </tableColumns>
  <tableStyleInfo name="Budget" showFirstColumn="0" showLastColumn="1" showRowStripes="1" showColumnStripes="1"/>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D21987E7-0CCB-46A2-A3A3-B0CDF6E444EF}" name="Program5Building28125144" displayName="Program5Building28125144" ref="A49:E54" totalsRowCount="1" headerRowDxfId="359">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5F9390BA-B7A5-463D-B4B1-CF9E71243A02}" name="Building, Space &amp; Maintenance" totalsRowLabel="Total Building, Space &amp; Maintenance"/>
    <tableColumn id="2" xr3:uid="{AC2FFB37-F74B-46B9-AB4E-72D664023297}" name="ECBG" totalsRowFunction="sum" dataDxfId="358" totalsRowDxfId="357"/>
    <tableColumn id="3" xr3:uid="{685A9FF2-6E05-46EE-8FC5-1C4D651CF969}" name="Other" totalsRowFunction="sum" dataDxfId="356" totalsRowDxfId="355"/>
    <tableColumn id="4" xr3:uid="{65C25D36-E9A1-43E7-A1B8-D3E75C6F3F1E}" name="In-Kind" totalsRowFunction="sum" dataDxfId="354" totalsRowDxfId="353"/>
    <tableColumn id="5" xr3:uid="{34CFEC30-72FF-4DC0-9843-582DB3A2D144}" name="Total" totalsRowFunction="sum" dataDxfId="352" totalsRowDxfId="351">
      <calculatedColumnFormula>SUM(B50:D50)</calculatedColumnFormula>
    </tableColumn>
  </tableColumns>
  <tableStyleInfo name="Budget" showFirstColumn="0" showLastColumn="1" showRowStripes="1" showColumnStripes="1"/>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2F946C72-76D0-4341-B4A3-75BF8B3BD7FA}" name="Program5Other29126145" displayName="Program5Other29126145" ref="A55:E60" totalsRowCount="1" headerRowDxfId="350">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B5628590-28CF-458D-8A2F-DFF051638C08}" name="Other (e.g. Required Audit)" totalsRowLabel="Total Other" dataDxfId="349" totalsRowDxfId="348"/>
    <tableColumn id="2" xr3:uid="{89829C24-789F-45EF-9067-65E91247F819}" name="ECBG" totalsRowFunction="sum" dataDxfId="347" totalsRowDxfId="346"/>
    <tableColumn id="3" xr3:uid="{84769ACF-1086-4CF4-9D42-71F040DB614E}" name="Other" totalsRowFunction="sum" dataDxfId="345" totalsRowDxfId="344"/>
    <tableColumn id="4" xr3:uid="{A37149F2-4630-4D34-B86D-48703BDD94FE}" name="In-Kind" totalsRowFunction="sum" dataDxfId="343" totalsRowDxfId="342"/>
    <tableColumn id="5" xr3:uid="{02C3E7BE-9056-49F1-ABD4-3849DF883E46}" name="Total" totalsRowFunction="sum" dataDxfId="341" totalsRowDxfId="340">
      <calculatedColumnFormula>SUM(B56:D56)</calculatedColumnFormula>
    </tableColumn>
  </tableColumns>
  <tableStyleInfo name="Budget" showFirstColumn="0" showLastColumn="1" showRowStripes="1" showColumnStripes="1"/>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50B2CAFF-EBA9-47C7-8111-6934CC5F9CCA}" name="Program5Indirect30127146" displayName="Program5Indirect30127146" ref="A61:E62" totalsRowShown="0" headerRowDxfId="339" dataDxfId="338">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FD8F9B31-7D70-4CDB-AD66-DD37009BD186}" name="Indirect Expense" dataDxfId="337"/>
    <tableColumn id="2" xr3:uid="{D315E263-276B-4164-BB16-CC68ACBEBAA9}" name="ECBG" dataDxfId="336"/>
    <tableColumn id="3" xr3:uid="{48F90D04-B518-4ACF-BDC1-58AA4E19561F}" name="Other" dataDxfId="335"/>
    <tableColumn id="4" xr3:uid="{9A3EDA32-3EBD-46D6-97C1-1BEC1ED35E89}" name="In-Kind" dataDxfId="334"/>
    <tableColumn id="5" xr3:uid="{7CAAAEEC-4A1D-462A-AB70-BEF814B6E83E}" name="Total" dataDxfId="333">
      <calculatedColumnFormula>SUM(B62:D62)</calculatedColumnFormula>
    </tableColumn>
  </tableColumns>
  <tableStyleInfo name="Budget" showFirstColumn="0" showLastColumn="1" showRowStripes="1" showColumnStripes="1"/>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B7091DE4-66C6-4594-AA6C-60A0D24A90F1}" name="PersonnelJustification531128147" displayName="PersonnelJustification531128147" ref="H4:H10" totalsRowShown="0" headerRowDxfId="332">
  <tableColumns count="1">
    <tableColumn id="1" xr3:uid="{F72A50C9-3FE3-4881-B85C-F6C65D4E0B17}" name="Personnel Justification"/>
  </tableColumns>
  <tableStyleInfo name="Budget"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F2A3D2A1-8BE7-446C-B28E-D5AF7B573302}" name="BenefitsJustification410932129148" displayName="BenefitsJustification410932129148" ref="H11:H17" totalsRowShown="0" headerRowDxfId="331">
  <autoFilter ref="H11:H17" xr:uid="{3A924718-3B5F-C34A-8FC4-B2AAF6F7B053}">
    <filterColumn colId="0" hiddenButton="1"/>
  </autoFilter>
  <tableColumns count="1">
    <tableColumn id="1" xr3:uid="{B458D180-9D55-4CF8-ACA8-81B8974E934D}" name="Benefits &amp; Taxes Justification"/>
  </tableColumns>
  <tableStyleInfo name="Budget"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AA44CF2D-D23A-4139-8CB0-1E6F4C223BA6}" name="TravelJustification533130149" displayName="TravelJustification533130149" ref="H18:H23" totalsRowShown="0" headerRowDxfId="330">
  <tableColumns count="1">
    <tableColumn id="1" xr3:uid="{F3FF6AC9-7E18-4F71-9965-CCF81A4990D3}" name="Travel &amp; Subsistence Justification"/>
  </tableColumns>
  <tableStyleInfo name="Budget"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E65BAE03-6685-401F-8BD2-D4C7C10A0C0F}" name="FurnitureJustification534131150" displayName="FurnitureJustification534131150" ref="H24:H30" totalsRowShown="0" headerRowDxfId="329">
  <tableColumns count="1">
    <tableColumn id="1" xr3:uid="{937F77F1-C535-4052-AABA-675BECC3E739}" name="Furniture &amp; Equipment Justification"/>
  </tableColumns>
  <tableStyleInfo name="Budget"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BAD64E1-E692-3A49-AB4A-26EA46A6DBAE}" name="TravelJustification1" displayName="TravelJustification1" ref="H18:H23" totalsRowShown="0" headerRowDxfId="1051">
  <tableColumns count="1">
    <tableColumn id="1" xr3:uid="{9F0EB776-5BE3-0F4B-9F7F-018FB0E99990}" name="Travel &amp; Subsistence Justification"/>
  </tableColumns>
  <tableStyleInfo name="Budget"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AA9D67DD-C358-4A14-A019-69D4542EC2DA}" name="TrainingJustification535132151" displayName="TrainingJustification535132151" ref="H43:H48" totalsRowShown="0" headerRowDxfId="328" dataDxfId="327" tableBorderDxfId="326">
  <autoFilter ref="H43:H48" xr:uid="{93FDFBB9-C41C-C84E-9FBA-F3BA1E9BBAC1}">
    <filterColumn colId="0" hiddenButton="1"/>
  </autoFilter>
  <tableColumns count="1">
    <tableColumn id="1" xr3:uid="{893E2AB1-F5A6-4659-AB75-A41AF006322D}" name="Staff Education &amp; Training Justification" dataDxfId="325"/>
  </tableColumns>
  <tableStyleInfo name="Budget" showFirstColumn="0" showLastColumn="0" showRowStripes="1" showColumnStripes="1"/>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1438CA69-C5B7-46FD-BD85-C8EB25FACB8E}" name="ContractualJustification536133152" displayName="ContractualJustification536133152" ref="H37:H42" totalsRowShown="0" headerRowDxfId="324" dataDxfId="323" tableBorderDxfId="322">
  <autoFilter ref="H37:H42" xr:uid="{EF39B71F-C0E8-4C49-BD5A-6B972486184D}">
    <filterColumn colId="0" hiddenButton="1"/>
  </autoFilter>
  <tableColumns count="1">
    <tableColumn id="1" xr3:uid="{55BD5C47-B59B-45D3-9533-64F4A1895FC2}" name="Contractual Justification" dataDxfId="321"/>
  </tableColumns>
  <tableStyleInfo name="Budget"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8F47F2F6-E286-4F73-933E-E40E67303620}" name="SuppliesJustification411437134153" displayName="SuppliesJustification411437134153" ref="H31:H36" totalsRowShown="0" headerRowDxfId="320" dataDxfId="319" tableBorderDxfId="318">
  <autoFilter ref="H31:H36" xr:uid="{37B2CA32-0E03-1241-AD4B-A8D264B66DCB}">
    <filterColumn colId="0" hiddenButton="1"/>
  </autoFilter>
  <tableColumns count="1">
    <tableColumn id="1" xr3:uid="{2588B76B-E816-4F21-9B20-00F0C81C7A5C}" name="Supplies Justification" dataDxfId="317"/>
  </tableColumns>
  <tableStyleInfo name="Budget"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A086560F-D237-43E8-BCE8-756AB12CF772}" name="BuildingJustification538135154" displayName="BuildingJustification538135154" ref="H49:H54" totalsRowShown="0" headerRowDxfId="316" dataDxfId="315" tableBorderDxfId="314">
  <autoFilter ref="H49:H54" xr:uid="{06EF043D-4562-744B-8C31-03C36596FE2F}">
    <filterColumn colId="0" hiddenButton="1"/>
  </autoFilter>
  <tableColumns count="1">
    <tableColumn id="1" xr3:uid="{A7C21437-D084-48AD-997A-B558E90B60E7}" name="Building, Space &amp; Maintenance Justification" dataDxfId="313"/>
  </tableColumns>
  <tableStyleInfo name="Budget" showFirstColumn="0" showLastColumn="0" showRowStripes="1" showColumnStripes="1"/>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179FD032-A9E7-438F-8395-4CCEE45ED244}" name="OtherJustification539136155" displayName="OtherJustification539136155" ref="H55:H60" totalsRowShown="0" headerRowDxfId="312" dataDxfId="311" tableBorderDxfId="310">
  <autoFilter ref="H55:H60" xr:uid="{A003C5A7-9BA2-0E4F-9B58-157A4A620AF3}">
    <filterColumn colId="0" hiddenButton="1"/>
  </autoFilter>
  <tableColumns count="1">
    <tableColumn id="1" xr3:uid="{9801AD04-25A9-4416-922C-DF5709B958ED}" name="Other Justification" dataDxfId="309"/>
  </tableColumns>
  <tableStyleInfo name="Budget" showFirstColumn="0" showLastColumn="0" showRowStripes="1" showColumnStripes="1"/>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490A3062-E200-4A13-85B0-B9AEB1C4403D}" name="Program5Personnel240137156" displayName="Program5Personnel240137156" ref="A4:G10" totalsRowCount="1" headerRowDxfId="308">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9EA960-746F-4335-BFE9-8C0CCF136C9B}" name="Personnel (Salaries): The project will pay the salary for the following staff: (e.g. Exec. Director, Intake Specialist, etc.)" totalsRowLabel="Total Personnel" totalsRowDxfId="307"/>
    <tableColumn id="2" xr3:uid="{94725FCE-1978-4DAD-A26C-DFBC72A11A6E}" name="Annual Salary/Rate (e.g. $54,000)" totalsRowFunction="sum" totalsRowDxfId="306"/>
    <tableColumn id="3" xr3:uid="{22460CC7-6067-4556-95AF-F6B4E2DDC0B0}" name="Indicate FTE ECBG portion (e.g. 0.50 FTE) " totalsRowFunction="sum" totalsRowDxfId="305"/>
    <tableColumn id="4" xr3:uid="{FD97FE98-60CC-4980-8883-734984B65664}" name="ECBG Cost (e.g. $27,000)" totalsRowFunction="sum" dataDxfId="304" totalsRowDxfId="303">
      <calculatedColumnFormula>Program5Personnel240137156[[#This Row],[Annual Salary/Rate (e.g. $54,000)]]*Program5Personnel240137156[[#This Row],[Indicate FTE ECBG portion (e.g. 0.50 FTE) ]]</calculatedColumnFormula>
    </tableColumn>
    <tableColumn id="5" xr3:uid="{A2F05B16-27DC-4BFD-B92B-3941DAAD10A5}" name="Other" totalsRowFunction="sum" totalsRowDxfId="302"/>
    <tableColumn id="6" xr3:uid="{30EDEAA6-6F5D-4796-8CB1-E8A4ABD83E06}" name="In-Kind" totalsRowFunction="sum" totalsRowDxfId="301"/>
    <tableColumn id="7" xr3:uid="{B82B131E-9968-43AE-AD82-16E9E10C8F14}" name="Total" totalsRowFunction="sum" totalsRowDxfId="300">
      <calculatedColumnFormula>SUM(D5:F5)</calculatedColumnFormula>
    </tableColumn>
  </tableColumns>
  <tableStyleInfo name="Budget" showFirstColumn="0" showLastColumn="1" showRowStripes="1" showColumnStripes="1"/>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6D36C682-EBF7-4602-81F4-A245A7E52685}" name="Program5Benefits3119138157" displayName="Program5Benefits3119138157" ref="A11:E17" totalsRowCount="1" headerRowDxfId="299">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FD1B263E-249E-494B-9AAA-5DE74EEAB982}" name="Benefits &amp; Taxes" totalsRowLabel="Total Benefits" dataDxfId="298" totalsRowDxfId="297"/>
    <tableColumn id="2" xr3:uid="{3F6B74C6-4EF4-46F8-8069-7B79113BB9E7}" name="ECBG" totalsRowFunction="sum" dataDxfId="296" totalsRowDxfId="295"/>
    <tableColumn id="3" xr3:uid="{52AAB4FA-FC98-4FB0-ABAB-EEEB44790B67}" name="Other" totalsRowFunction="sum" dataDxfId="294" totalsRowDxfId="293"/>
    <tableColumn id="4" xr3:uid="{7895B0B2-6F1A-47AD-8DD5-D69BB892ABBD}" name="In-Kind" totalsRowFunction="sum" dataDxfId="292" totalsRowDxfId="291"/>
    <tableColumn id="5" xr3:uid="{932F5B35-99E1-4AD2-883C-76E240574F67}" name="Total" totalsRowFunction="sum" dataDxfId="290" totalsRowDxfId="289">
      <calculatedColumnFormula>SUM(B12:D12)</calculatedColumnFormula>
    </tableColumn>
  </tableColumns>
  <tableStyleInfo name="Budget" showFirstColumn="0" showLastColumn="1" showRowStripes="1" showColumnStripes="1"/>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6A305746-75C4-4EC4-824C-8F797B502558}" name="Program5Travel4120139158" displayName="Program5Travel4120139158" ref="A18:E23" totalsRowCount="1" headerRowDxfId="288">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DEB834BC-DAFF-4EB3-AB51-0DA3A2D69AB0}" name="Travel &amp; Subsistence" totalsRowLabel="Total Travel &amp; Subsistence" totalsRowDxfId="287"/>
    <tableColumn id="2" xr3:uid="{F3C7B61F-BC3F-4CAF-99E1-4B3C3DCA1738}" name="ECBG" totalsRowFunction="sum" totalsRowDxfId="286"/>
    <tableColumn id="3" xr3:uid="{E50F59BE-1459-49CD-B92A-F3A8C24B2735}" name="Other" totalsRowFunction="sum" totalsRowDxfId="285"/>
    <tableColumn id="4" xr3:uid="{47AC1D8C-55F2-432D-AE03-C7C0378EBFD8}" name="In-Kind" totalsRowFunction="sum" totalsRowDxfId="284"/>
    <tableColumn id="5" xr3:uid="{78F88649-9BA6-436E-A18F-895E655DA827}" name="Total" totalsRowFunction="sum" totalsRowDxfId="283">
      <calculatedColumnFormula>SUM(B19:D19)</calculatedColumnFormula>
    </tableColumn>
  </tableColumns>
  <tableStyleInfo name="Budget" showFirstColumn="0" showLastColumn="1" showRowStripes="1" showColumnStripes="1"/>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BB6DFA06-022C-481F-AD1D-B61F16EE5D4B}" name="Program5Furniture13121140159" displayName="Program5Furniture13121140159" ref="A24:E30" totalsRowCount="1" headerRowDxfId="282">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A5019C3E-BEB8-4455-AE3B-F1E8E5847A4F}" name="Furniture &amp; Equipment" totalsRowLabel="Total Furniture and Equipment"/>
    <tableColumn id="2" xr3:uid="{893FC411-12E3-46E8-961D-032B7AF309BC}" name="ECBG" totalsRowFunction="sum"/>
    <tableColumn id="3" xr3:uid="{01D0B349-5797-48B1-91B6-E0AD967889C3}" name="Other" totalsRowFunction="sum"/>
    <tableColumn id="4" xr3:uid="{7268A13A-9590-4AB7-81DE-E972EA110501}" name="In-Kind" totalsRowFunction="sum"/>
    <tableColumn id="5" xr3:uid="{4056329F-9CAC-4791-A0EA-A5BA163042F3}" name="Total" totalsRowFunction="sum">
      <calculatedColumnFormula>SUM(B25:D25)</calculatedColumnFormula>
    </tableColumn>
  </tableColumns>
  <tableStyleInfo name="Budget" showFirstColumn="0" showLastColumn="1" showRowStripes="1" showColumnStripes="1"/>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E9B4AD59-4E87-4AF0-8507-98F4EC534426}" name="Program5Supplies15122141160" displayName="Program5Supplies15122141160" ref="A31:E36" totalsRowCount="1" headerRowDxfId="281">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1A789379-64B3-41E7-848A-D3283D5625D8}" name="Supplies" totalsRowLabel="Total Supplies" totalsRowDxfId="280"/>
    <tableColumn id="2" xr3:uid="{11636828-6FDF-4544-96B0-25CB811490FD}" name="ECBG" totalsRowFunction="sum" totalsRowDxfId="279"/>
    <tableColumn id="3" xr3:uid="{C4E98307-DBD2-4B75-B4BC-F871AF8C55BB}" name="Other" totalsRowFunction="sum" totalsRowDxfId="278"/>
    <tableColumn id="4" xr3:uid="{0A6850B0-7749-4FF7-AE98-4AC0FF3D9618}" name="In-Kind" totalsRowFunction="sum" totalsRowDxfId="277"/>
    <tableColumn id="5" xr3:uid="{B09876A2-5EEA-43FF-97CB-5AA25D68780F}" name="Total" totalsRowFunction="sum" totalsRowDxfId="276">
      <calculatedColumnFormula>SUM(B32:D32)</calculatedColumnFormula>
    </tableColumn>
  </tableColumns>
  <tableStyleInfo name="Budget" showFirstColumn="0" showLastColumn="1" showRowStripes="1" showColumnStripes="1"/>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6B89C37-A84D-ED4D-9D83-56D3C0D14985}" name="FurnitureJustification1" displayName="FurnitureJustification1" ref="H24:H30" totalsRowShown="0" headerRowDxfId="1050">
  <tableColumns count="1">
    <tableColumn id="1" xr3:uid="{C561344B-7065-444D-9FE2-9879D2510E69}" name="Furniture &amp; Equipment Justification"/>
  </tableColumns>
  <tableStyleInfo name="Budget" showFirstColumn="0"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35F7D685-B493-43DC-86B5-724495D070F5}" name="Program5Contractual26123142161" displayName="Program5Contractual26123142161" ref="A37:E42" totalsRowCount="1" headerRowDxfId="275">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42FC69D9-12FD-46AA-916B-C1D3D0754641}" name="Contractual" totalsRowLabel="Total" dataDxfId="274" totalsRowDxfId="273"/>
    <tableColumn id="2" xr3:uid="{6F89DE01-B66C-4107-8FAB-9F6BB4355D2B}" name="ECBG" totalsRowFunction="sum" dataDxfId="272" totalsRowDxfId="271"/>
    <tableColumn id="3" xr3:uid="{61CB45CB-1B5C-40FE-AA4B-FA791277A775}" name="Other" totalsRowFunction="sum" dataDxfId="270" totalsRowDxfId="269"/>
    <tableColumn id="4" xr3:uid="{6EAF6DD6-5960-48C8-BD54-DEDFC142F71B}" name="In-Kind" totalsRowFunction="sum" dataDxfId="268" totalsRowDxfId="267"/>
    <tableColumn id="5" xr3:uid="{61215A09-6675-48B9-B14A-56C829F0CDAB}" name="Total" totalsRowFunction="sum" dataDxfId="266" totalsRowDxfId="265">
      <calculatedColumnFormula>SUM(B38:D38)</calculatedColumnFormula>
    </tableColumn>
  </tableColumns>
  <tableStyleInfo name="Budget" showFirstColumn="0" showLastColumn="1" showRowStripes="1" showColumnStripes="1"/>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2E934531-1B94-4307-8366-0AA223E16016}" name="Program5Training27124143162" displayName="Program5Training27124143162"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C05B0637-D3A0-4A69-9484-5D9E3AE45FAA}" name="Staff Education &amp; Training (e.g. Training Expenses, Consulting Fees, etc.)" totalsRowLabel="Total Staff Education &amp; Training"/>
    <tableColumn id="2" xr3:uid="{BD52980B-9E8E-4157-A862-B43B9D27C0AE}" name="ECBG" totalsRowFunction="sum" dataDxfId="264" totalsRowDxfId="263"/>
    <tableColumn id="3" xr3:uid="{93CEA745-03C2-4BE4-AE31-1EB3E77DC236}" name="Other" totalsRowFunction="sum" dataDxfId="262" totalsRowDxfId="261"/>
    <tableColumn id="4" xr3:uid="{AC52682C-891F-4AAD-B889-D794E06D7F6B}" name="In-Kind" totalsRowFunction="sum" dataDxfId="260" totalsRowDxfId="259"/>
    <tableColumn id="5" xr3:uid="{168C5968-CBDD-4893-B2C1-E50547BB4273}" name="Total" totalsRowFunction="sum" dataDxfId="258" totalsRowDxfId="257">
      <calculatedColumnFormula>SUM(B44:D44)</calculatedColumnFormula>
    </tableColumn>
  </tableColumns>
  <tableStyleInfo name="Budget" showFirstColumn="0" showLastColumn="1" showRowStripes="1" showColumnStripes="1"/>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65BE33D3-6F9F-4239-A7CB-F61B81DA611A}" name="Program5Building28125144163" displayName="Program5Building28125144163" ref="A49:E54" totalsRowCount="1" headerRowDxfId="256">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037C6C72-E55B-439C-8F42-D36DC8BECA6B}" name="Building, Space &amp; Maintenance" totalsRowLabel="Total Building, Space &amp; Maintenance"/>
    <tableColumn id="2" xr3:uid="{818A1717-666F-47D7-BA66-598BB44BAAC1}" name="ECBG" totalsRowFunction="sum" dataDxfId="255" totalsRowDxfId="254"/>
    <tableColumn id="3" xr3:uid="{C1597457-BF79-495D-B579-F1A6BADB34AF}" name="Other" totalsRowFunction="sum" dataDxfId="253" totalsRowDxfId="252"/>
    <tableColumn id="4" xr3:uid="{91B4E6D5-8BA1-4FF4-B4D1-8A88EDD083FF}" name="In-Kind" totalsRowFunction="sum" dataDxfId="251" totalsRowDxfId="250"/>
    <tableColumn id="5" xr3:uid="{80C01F5B-490A-481F-89A7-C1DA63BED050}" name="Total" totalsRowFunction="sum" dataDxfId="249" totalsRowDxfId="248">
      <calculatedColumnFormula>SUM(B50:D50)</calculatedColumnFormula>
    </tableColumn>
  </tableColumns>
  <tableStyleInfo name="Budget" showFirstColumn="0" showLastColumn="1" showRowStripes="1" showColumnStripes="1"/>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BA034900-4146-4B55-90AE-7073EF36BE63}" name="Program5Other29126145164" displayName="Program5Other29126145164" ref="A55:E60" totalsRowCount="1" headerRowDxfId="247">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FD7A328D-03DA-4531-81F2-A00E7680FBE6}" name="Other (e.g. Required Audit)" totalsRowLabel="Total Other" dataDxfId="246" totalsRowDxfId="245"/>
    <tableColumn id="2" xr3:uid="{CB36D7FE-1BE3-49C3-8A2A-9D53A10E2581}" name="ECBG" totalsRowFunction="sum" dataDxfId="244" totalsRowDxfId="243"/>
    <tableColumn id="3" xr3:uid="{1299365D-5532-44CF-A8A3-37770587110B}" name="Other" totalsRowFunction="sum" dataDxfId="242" totalsRowDxfId="241"/>
    <tableColumn id="4" xr3:uid="{B95B38AD-113C-4D4C-B3BB-8BC1DEBAC312}" name="In-Kind" totalsRowFunction="sum" dataDxfId="240" totalsRowDxfId="239"/>
    <tableColumn id="5" xr3:uid="{43823CAC-1742-4F48-A4B5-85D38A02E84D}" name="Total" totalsRowFunction="sum" dataDxfId="238" totalsRowDxfId="237">
      <calculatedColumnFormula>SUM(B56:D56)</calculatedColumnFormula>
    </tableColumn>
  </tableColumns>
  <tableStyleInfo name="Budget" showFirstColumn="0" showLastColumn="1" showRowStripes="1" showColumnStripes="1"/>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84C65CED-1E53-4A52-B3FA-52303E9EE4E9}" name="Program5Indirect30127146165" displayName="Program5Indirect30127146165" ref="A61:E62" totalsRowShown="0" headerRowDxfId="236" dataDxfId="235">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D8BA5257-EFC8-43FD-BAC7-C2164F03ECB0}" name="Indirect Expense" dataDxfId="234"/>
    <tableColumn id="2" xr3:uid="{22350772-388A-4177-A006-BA2FC285BFBB}" name="ECBG" dataDxfId="233"/>
    <tableColumn id="3" xr3:uid="{7CF586E8-3E22-4417-BF6B-BB61DAF4A99E}" name="Other" dataDxfId="232"/>
    <tableColumn id="4" xr3:uid="{AE4D0E80-672F-43FD-8A0D-456297BD73DF}" name="In-Kind" dataDxfId="231"/>
    <tableColumn id="5" xr3:uid="{B46C00AB-CA6F-4379-883A-6D7A815E5C63}" name="Total" dataDxfId="230">
      <calculatedColumnFormula>SUM(B62:D62)</calculatedColumnFormula>
    </tableColumn>
  </tableColumns>
  <tableStyleInfo name="Budget" showFirstColumn="0" showLastColumn="1" showRowStripes="1" showColumnStripes="1"/>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4C1CC1B8-7A29-4622-A015-BCCBFE25F5D4}" name="PersonnelJustification531128147166" displayName="PersonnelJustification531128147166" ref="H4:H10" totalsRowShown="0" headerRowDxfId="229">
  <tableColumns count="1">
    <tableColumn id="1" xr3:uid="{97A80FD4-89DD-41B0-B0E0-339CB03D189C}" name="Personnel Justification"/>
  </tableColumns>
  <tableStyleInfo name="Budget" showFirstColumn="0"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E7333638-1B28-40FF-AAE1-C4A714D948C6}" name="BenefitsJustification410932129148167" displayName="BenefitsJustification410932129148167" ref="H11:H17" totalsRowShown="0" headerRowDxfId="228">
  <autoFilter ref="H11:H17" xr:uid="{3A924718-3B5F-C34A-8FC4-B2AAF6F7B053}">
    <filterColumn colId="0" hiddenButton="1"/>
  </autoFilter>
  <tableColumns count="1">
    <tableColumn id="1" xr3:uid="{361DC989-27A0-4C8F-A485-362C2A07291A}" name="Benefits &amp; Taxes Justification"/>
  </tableColumns>
  <tableStyleInfo name="Budget" showFirstColumn="0"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5EA56D36-ED5A-4CC7-B3EE-B62BF2027F64}" name="TravelJustification533130149168" displayName="TravelJustification533130149168" ref="H18:H23" totalsRowShown="0" headerRowDxfId="227">
  <tableColumns count="1">
    <tableColumn id="1" xr3:uid="{17703F2B-307D-42BD-8322-B926FA09FF69}" name="Travel &amp; Subsistence Justification"/>
  </tableColumns>
  <tableStyleInfo name="Budget" showFirstColumn="0"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C4558F15-5D03-44AB-88FF-595E0671756C}" name="FurnitureJustification534131150169" displayName="FurnitureJustification534131150169" ref="H24:H30" totalsRowShown="0" headerRowDxfId="226">
  <tableColumns count="1">
    <tableColumn id="1" xr3:uid="{023ABF68-32FA-4C96-86AD-AE27A32D07EB}" name="Furniture &amp; Equipment Justification"/>
  </tableColumns>
  <tableStyleInfo name="Budget" showFirstColumn="0"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4C9379C7-5371-4289-A445-8A8DE540A41E}" name="TrainingJustification535132151170" displayName="TrainingJustification535132151170" ref="H43:H48" totalsRowShown="0" headerRowDxfId="225" dataDxfId="224" tableBorderDxfId="223">
  <autoFilter ref="H43:H48" xr:uid="{93FDFBB9-C41C-C84E-9FBA-F3BA1E9BBAC1}">
    <filterColumn colId="0" hiddenButton="1"/>
  </autoFilter>
  <tableColumns count="1">
    <tableColumn id="1" xr3:uid="{7BA9A2D0-EDE8-4F1D-BE50-E836903FB9D4}" name="Staff Education &amp; Training Justification" dataDxfId="222"/>
  </tableColumns>
  <tableStyleInfo name="Budget" showFirstColumn="0" showLastColumn="0" showRowStripes="1" showColumnStripes="1"/>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254DFF8-93FA-1741-8A5B-2CB8C9743E38}" name="TrainingJustification1" displayName="TrainingJustification1" ref="H43:H48" totalsRowShown="0" headerRowDxfId="1049" dataDxfId="1048" tableBorderDxfId="1047">
  <autoFilter ref="H43:H48" xr:uid="{93FDFBB9-C41C-C84E-9FBA-F3BA1E9BBAC1}">
    <filterColumn colId="0" hiddenButton="1"/>
  </autoFilter>
  <tableColumns count="1">
    <tableColumn id="1" xr3:uid="{1FC5AAEE-DDA3-B04B-A897-0AC0AEF44FA2}" name="Staff Education &amp; Training Justification" dataDxfId="1046"/>
  </tableColumns>
  <tableStyleInfo name="Budget" showFirstColumn="0" showLastColumn="0" showRowStripes="1" showColumnStripes="1"/>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BE7096CE-68E8-42F9-8066-19ACE701F5CB}" name="ContractualJustification536133152171" displayName="ContractualJustification536133152171" ref="H37:H42" totalsRowShown="0" headerRowDxfId="221" dataDxfId="220" tableBorderDxfId="219">
  <autoFilter ref="H37:H42" xr:uid="{EF39B71F-C0E8-4C49-BD5A-6B972486184D}">
    <filterColumn colId="0" hiddenButton="1"/>
  </autoFilter>
  <tableColumns count="1">
    <tableColumn id="1" xr3:uid="{E6A4CA06-EF24-4574-B4A3-F0BBB2D0CA22}" name="Contractual Justification" dataDxfId="218"/>
  </tableColumns>
  <tableStyleInfo name="Budget" showFirstColumn="0"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4A0406CF-AABB-4EB1-A957-1BBF156F318A}" name="SuppliesJustification411437134153172" displayName="SuppliesJustification411437134153172" ref="H31:H36" totalsRowShown="0" headerRowDxfId="217" dataDxfId="216" tableBorderDxfId="215">
  <autoFilter ref="H31:H36" xr:uid="{37B2CA32-0E03-1241-AD4B-A8D264B66DCB}">
    <filterColumn colId="0" hiddenButton="1"/>
  </autoFilter>
  <tableColumns count="1">
    <tableColumn id="1" xr3:uid="{1F258967-8B08-46F6-AD30-D65D0E5FC151}" name="Supplies Justification" dataDxfId="214"/>
  </tableColumns>
  <tableStyleInfo name="Budget" showFirstColumn="0"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7021973D-F675-439B-9022-4819F1935CA8}" name="BuildingJustification538135154173" displayName="BuildingJustification538135154173" ref="H49:H54" totalsRowShown="0" headerRowDxfId="213" dataDxfId="212" tableBorderDxfId="211">
  <autoFilter ref="H49:H54" xr:uid="{06EF043D-4562-744B-8C31-03C36596FE2F}">
    <filterColumn colId="0" hiddenButton="1"/>
  </autoFilter>
  <tableColumns count="1">
    <tableColumn id="1" xr3:uid="{239B3C2D-A369-448A-98D7-326D3AB34466}" name="Building, Space &amp; Maintenance Justification" dataDxfId="210"/>
  </tableColumns>
  <tableStyleInfo name="Budget" showFirstColumn="0" showLastColumn="0" showRowStripes="1" showColumnStripes="1"/>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F5615E2D-FCE6-48FA-B165-23CA7836CE70}" name="OtherJustification539136155174" displayName="OtherJustification539136155174" ref="H55:H60" totalsRowShown="0" headerRowDxfId="209" dataDxfId="208" tableBorderDxfId="207">
  <autoFilter ref="H55:H60" xr:uid="{A003C5A7-9BA2-0E4F-9B58-157A4A620AF3}">
    <filterColumn colId="0" hiddenButton="1"/>
  </autoFilter>
  <tableColumns count="1">
    <tableColumn id="1" xr3:uid="{B5E99EFD-60C0-47AF-960B-F2B3A33A189E}" name="Other Justification" dataDxfId="206"/>
  </tableColumns>
  <tableStyleInfo name="Budget" showFirstColumn="0" showLastColumn="0" showRowStripes="1" showColumnStripes="1"/>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C1295BD7-3173-4982-811D-B27B5E04BADD}" name="Program5Personnel240137156175" displayName="Program5Personnel240137156175" ref="A4:G10" totalsRowCount="1" headerRowDxfId="205">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BF83E10-9B7F-40FD-B39C-D81E7A36007D}" name="Personnel (Salaries): The project will pay the salary for the following staff: (e.g. Exec. Director, Intake Specialist, etc.)" totalsRowLabel="Total Personnel" totalsRowDxfId="204"/>
    <tableColumn id="2" xr3:uid="{79C3D3F7-4998-4CF3-935D-42AA178BF1D3}" name="Annual Salary/Rate (e.g. $54,000)" totalsRowFunction="sum" totalsRowDxfId="203"/>
    <tableColumn id="3" xr3:uid="{C5451273-43A0-4A18-BF18-3FC14CDF00D2}" name="Indicate FTE ECBG portion (e.g. 0.50 FTE) " totalsRowFunction="sum" totalsRowDxfId="202"/>
    <tableColumn id="4" xr3:uid="{3225E72A-5C08-47AC-8067-ED75B568134E}" name="ECBG Cost (e.g. $27,000)" totalsRowFunction="sum" dataDxfId="201" totalsRowDxfId="200">
      <calculatedColumnFormula>Program5Personnel240137156175[[#This Row],[Annual Salary/Rate (e.g. $54,000)]]*Program5Personnel240137156175[[#This Row],[Indicate FTE ECBG portion (e.g. 0.50 FTE) ]]</calculatedColumnFormula>
    </tableColumn>
    <tableColumn id="5" xr3:uid="{BA718D9D-3F0C-4C84-A968-D54A34269C13}" name="Other" totalsRowFunction="sum" totalsRowDxfId="199"/>
    <tableColumn id="6" xr3:uid="{3C0226E2-247A-409B-B234-916E34BAD216}" name="In-Kind" totalsRowFunction="sum" totalsRowDxfId="198"/>
    <tableColumn id="7" xr3:uid="{7E1C5E6C-5B54-4EEC-BA74-6BE9327047DD}" name="Total" totalsRowFunction="sum" totalsRowDxfId="197">
      <calculatedColumnFormula>SUM(D5:F5)</calculatedColumnFormula>
    </tableColumn>
  </tableColumns>
  <tableStyleInfo name="Budget" showFirstColumn="0" showLastColumn="1" showRowStripes="1" showColumnStripes="1"/>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673FAC41-501C-4E89-89C9-A8B2640DC9D6}" name="Program5Benefits3119138157176" displayName="Program5Benefits3119138157176" ref="A11:E17" totalsRowCount="1" headerRowDxfId="196">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625A6FB9-FB2B-4DE7-A3A4-AE2DEBE4CB1C}" name="Benefits &amp; Taxes" totalsRowLabel="Total Benefits" dataDxfId="195" totalsRowDxfId="194"/>
    <tableColumn id="2" xr3:uid="{D66C2F54-5E64-4423-AE42-31667B4910E0}" name="ECBG" totalsRowFunction="sum" dataDxfId="193" totalsRowDxfId="192"/>
    <tableColumn id="3" xr3:uid="{D43DB357-7E53-4835-8D1D-FF4D678DF6BE}" name="Other" totalsRowFunction="sum" dataDxfId="191" totalsRowDxfId="190"/>
    <tableColumn id="4" xr3:uid="{CEC228DE-D7C6-4BFF-B671-44199DDE5395}" name="In-Kind" totalsRowFunction="sum" dataDxfId="189" totalsRowDxfId="188"/>
    <tableColumn id="5" xr3:uid="{20223A21-6E33-47A4-918A-B3B0291D5C45}" name="Total" totalsRowFunction="sum" dataDxfId="187" totalsRowDxfId="186">
      <calculatedColumnFormula>SUM(B12:D12)</calculatedColumnFormula>
    </tableColumn>
  </tableColumns>
  <tableStyleInfo name="Budget" showFirstColumn="0" showLastColumn="1" showRowStripes="1" showColumnStripes="1"/>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12647F0E-EDCF-461E-BBA6-93AA301BAB92}" name="Program5Travel4120139158177" displayName="Program5Travel4120139158177" ref="A18:E23" totalsRowCount="1" headerRowDxfId="185">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50B711D9-38D5-4F12-8945-E79BFB2F4FFB}" name="Travel &amp; Subsistence" totalsRowLabel="Total Travel &amp; Subsistence" totalsRowDxfId="184"/>
    <tableColumn id="2" xr3:uid="{907FB78A-0BBA-40B1-A06C-CCB83D6A02B8}" name="ECBG" totalsRowFunction="sum" totalsRowDxfId="183"/>
    <tableColumn id="3" xr3:uid="{F3642ACF-EF4E-4AA5-ADDE-4C59B437A392}" name="Other" totalsRowFunction="sum" totalsRowDxfId="182"/>
    <tableColumn id="4" xr3:uid="{548D554B-9E65-4CFA-87F3-38B0E6B8EA88}" name="In-Kind" totalsRowFunction="sum" totalsRowDxfId="181"/>
    <tableColumn id="5" xr3:uid="{5D029AF3-0D54-44CB-AFB6-BEDC2764F7EE}" name="Total" totalsRowFunction="sum" totalsRowDxfId="180">
      <calculatedColumnFormula>SUM(B19:D19)</calculatedColumnFormula>
    </tableColumn>
  </tableColumns>
  <tableStyleInfo name="Budget" showFirstColumn="0" showLastColumn="1" showRowStripes="1" showColumnStripes="1"/>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B659BB8D-8A03-4A60-B6A5-9E0CABA5E8C8}" name="Program5Furniture13121140159178" displayName="Program5Furniture13121140159178" ref="A24:E30" totalsRowCount="1" headerRowDxfId="179">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467EBB32-6E0E-4E3E-941F-71F24FDCFE3A}" name="Furniture &amp; Equipment" totalsRowLabel="Total Furniture and Equipment"/>
    <tableColumn id="2" xr3:uid="{3D68A29D-C556-44CC-9406-6D0C43496B2A}" name="ECBG" totalsRowFunction="sum"/>
    <tableColumn id="3" xr3:uid="{EBAF5344-885A-4750-9B4F-F629D3F1ED26}" name="Other" totalsRowFunction="sum"/>
    <tableColumn id="4" xr3:uid="{C83336AF-7598-4FA3-ADCE-37CA2E94B2F2}" name="In-Kind" totalsRowFunction="sum"/>
    <tableColumn id="5" xr3:uid="{C99636C2-32AB-4109-8A47-157E311EE889}" name="Total" totalsRowFunction="sum">
      <calculatedColumnFormula>SUM(B25:D25)</calculatedColumnFormula>
    </tableColumn>
  </tableColumns>
  <tableStyleInfo name="Budget" showFirstColumn="0" showLastColumn="1" showRowStripes="1" showColumnStripes="1"/>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5C5AED64-883F-4A3F-860B-8FF3D0960D19}" name="Program5Supplies15122141160179" displayName="Program5Supplies15122141160179" ref="A31:E36" totalsRowCount="1" headerRowDxfId="178">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B6A35D21-2461-4A72-9FA1-C4EBC76A125D}" name="Supplies" totalsRowLabel="Total Supplies" totalsRowDxfId="177"/>
    <tableColumn id="2" xr3:uid="{0DE222CF-8198-4C7B-9FF1-2FB90FB2366E}" name="ECBG" totalsRowFunction="sum" totalsRowDxfId="176"/>
    <tableColumn id="3" xr3:uid="{AFBBD844-C321-462A-AB68-CE182867EB46}" name="Other" totalsRowFunction="sum" totalsRowDxfId="175"/>
    <tableColumn id="4" xr3:uid="{0DF51246-DD49-40E3-BA5E-71BAB728E363}" name="In-Kind" totalsRowFunction="sum" totalsRowDxfId="174"/>
    <tableColumn id="5" xr3:uid="{E79BBAC8-775A-4795-AB88-62D2143C7F28}" name="Total" totalsRowFunction="sum" totalsRowDxfId="173">
      <calculatedColumnFormula>SUM(B32:D32)</calculatedColumnFormula>
    </tableColumn>
  </tableColumns>
  <tableStyleInfo name="Budget" showFirstColumn="0" showLastColumn="1" showRowStripes="1" showColumnStripes="1"/>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1011D551-E2EA-40B5-8335-CAE4C1D23146}" name="Program5Contractual26123142161180" displayName="Program5Contractual26123142161180" ref="A37:E42" totalsRowCount="1" headerRowDxfId="172">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CBAB0818-A51A-4576-A76D-A84818C6054E}" name="Contractual" totalsRowLabel="Total" dataDxfId="171" totalsRowDxfId="170"/>
    <tableColumn id="2" xr3:uid="{8E4275EA-2327-43B7-B365-8C9EA99A130B}" name="ECBG" totalsRowFunction="sum" dataDxfId="169" totalsRowDxfId="168"/>
    <tableColumn id="3" xr3:uid="{2F1CB1EB-A820-4F05-869A-A005588DB538}" name="Other" totalsRowFunction="sum" dataDxfId="167" totalsRowDxfId="166"/>
    <tableColumn id="4" xr3:uid="{9A040784-7CE5-4B37-B353-70F96444D68D}" name="In-Kind" totalsRowFunction="sum" dataDxfId="165" totalsRowDxfId="164"/>
    <tableColumn id="5" xr3:uid="{DC018904-37A7-46E7-988E-CDAF9D8854C7}" name="Total" totalsRowFunction="sum" dataDxfId="163" totalsRowDxfId="162">
      <calculatedColumnFormula>SUM(B38:D38)</calculatedColumnFormula>
    </tableColumn>
  </tableColumns>
  <tableStyleInfo name="Budget" showFirstColumn="0" showLastColumn="1" showRowStripes="1" showColumnStripes="1"/>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020FF5B-5B21-B54F-ABB6-9B6BB22A01FF}" name="ContractualJustification1" displayName="ContractualJustification1" ref="H37:H42" totalsRowShown="0" headerRowDxfId="1045" dataDxfId="1044" tableBorderDxfId="1043">
  <autoFilter ref="H37:H42" xr:uid="{EF39B71F-C0E8-4C49-BD5A-6B972486184D}">
    <filterColumn colId="0" hiddenButton="1"/>
  </autoFilter>
  <tableColumns count="1">
    <tableColumn id="1" xr3:uid="{4B80A778-4B7D-1645-B87F-D30DD24CEDDE}" name="Contractual Justification" dataDxfId="1042"/>
  </tableColumns>
  <tableStyleInfo name="Budget" showFirstColumn="0"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9D8D5313-73A9-4A00-ADD5-9D74477C5732}" name="Program5Training27124143162181" displayName="Program5Training27124143162181"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53ECB228-3130-4C38-AEA3-96DF78A00F77}" name="Staff Education &amp; Training (e.g. Training Expenses, Consulting Fees, etc.)" totalsRowLabel="Total Staff Education &amp; Training"/>
    <tableColumn id="2" xr3:uid="{1EC64C20-5F86-4834-892E-FFE391A12823}" name="ECBG" totalsRowFunction="sum" dataDxfId="161" totalsRowDxfId="160"/>
    <tableColumn id="3" xr3:uid="{95A7ADAD-FBC6-4757-830C-29862E37E342}" name="Other" totalsRowFunction="sum" dataDxfId="159" totalsRowDxfId="158"/>
    <tableColumn id="4" xr3:uid="{C9A4C2C6-65BE-477E-A4D2-67ABB4F5F65C}" name="In-Kind" totalsRowFunction="sum" dataDxfId="157" totalsRowDxfId="156"/>
    <tableColumn id="5" xr3:uid="{97589DD1-A0AB-45A7-A8D1-23A7F2B1F7B0}" name="Total" totalsRowFunction="sum" dataDxfId="155" totalsRowDxfId="154">
      <calculatedColumnFormula>SUM(B44:D44)</calculatedColumnFormula>
    </tableColumn>
  </tableColumns>
  <tableStyleInfo name="Budget" showFirstColumn="0" showLastColumn="1" showRowStripes="1" showColumnStripes="1"/>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83D74C73-BC51-47D2-AC73-E09A6330D861}" name="Program5Building28125144163182" displayName="Program5Building28125144163182" ref="A49:E54" totalsRowCount="1" headerRowDxfId="153">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574D2CE1-7105-40A8-A655-8D774E6ADAA1}" name="Building, Space &amp; Maintenance" totalsRowLabel="Total Building, Space &amp; Maintenance"/>
    <tableColumn id="2" xr3:uid="{1E586EF0-DDE9-4C8D-AA02-B1C0FA544AAF}" name="ECBG" totalsRowFunction="sum" dataDxfId="152" totalsRowDxfId="151"/>
    <tableColumn id="3" xr3:uid="{EF45DBE6-6B4F-411A-A579-713201FCCC62}" name="Other" totalsRowFunction="sum" dataDxfId="150" totalsRowDxfId="149"/>
    <tableColumn id="4" xr3:uid="{44C8D590-297D-48D2-AC06-D9DF71E3B3C1}" name="In-Kind" totalsRowFunction="sum" dataDxfId="148" totalsRowDxfId="147"/>
    <tableColumn id="5" xr3:uid="{71DD094D-8A79-4CCC-9903-5AA8A385D91A}" name="Total" totalsRowFunction="sum" dataDxfId="146" totalsRowDxfId="145">
      <calculatedColumnFormula>SUM(B50:D50)</calculatedColumnFormula>
    </tableColumn>
  </tableColumns>
  <tableStyleInfo name="Budget" showFirstColumn="0" showLastColumn="1" showRowStripes="1" showColumnStripes="1"/>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C2543448-BA4B-4971-82EB-AEA1457486D1}" name="Program5Other29126145164183" displayName="Program5Other29126145164183" ref="A55:E60" totalsRowCount="1" headerRowDxfId="144">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9C121156-42F6-4C43-ABBA-5C14EDBD7591}" name="Other (e.g. Required Audit)" totalsRowLabel="Total Other" dataDxfId="143" totalsRowDxfId="142"/>
    <tableColumn id="2" xr3:uid="{39EFF92B-F480-4C76-8674-356A96416536}" name="ECBG" totalsRowFunction="sum" dataDxfId="141" totalsRowDxfId="140"/>
    <tableColumn id="3" xr3:uid="{CC38E75E-46FA-40D7-BB0D-1C646CE2646C}" name="Other" totalsRowFunction="sum" dataDxfId="139" totalsRowDxfId="138"/>
    <tableColumn id="4" xr3:uid="{0ADDE4D2-C793-4346-A292-C7841EEDCA9D}" name="In-Kind" totalsRowFunction="sum" dataDxfId="137" totalsRowDxfId="136"/>
    <tableColumn id="5" xr3:uid="{E878E585-CD7F-4155-9A6A-8D52397DB671}" name="Total" totalsRowFunction="sum" dataDxfId="135" totalsRowDxfId="134">
      <calculatedColumnFormula>SUM(B56:D56)</calculatedColumnFormula>
    </tableColumn>
  </tableColumns>
  <tableStyleInfo name="Budget" showFirstColumn="0" showLastColumn="1" showRowStripes="1" showColumnStripes="1"/>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8EED6C8-1463-4DF7-AC74-0AABF678439D}" name="Program5Indirect30127146165184" displayName="Program5Indirect30127146165184" ref="A61:E62" totalsRowShown="0" headerRowDxfId="133" dataDxfId="132">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34B1C129-AB49-4F37-A2E4-4385E6E13A4E}" name="Indirect Expense" dataDxfId="131"/>
    <tableColumn id="2" xr3:uid="{E104667B-2911-4A14-9A2B-0F2AE637C3C1}" name="ECBG" dataDxfId="130"/>
    <tableColumn id="3" xr3:uid="{DF36CF40-6783-45AC-8637-1450352A8D46}" name="Other" dataDxfId="129"/>
    <tableColumn id="4" xr3:uid="{AB20108E-6C3F-44F6-B7E6-54B6B9C7D02C}" name="In-Kind" dataDxfId="128"/>
    <tableColumn id="5" xr3:uid="{71C6B454-8E5C-4FE0-A30C-4DF42BFF0CFD}" name="Total" dataDxfId="127">
      <calculatedColumnFormula>SUM(B62:D62)</calculatedColumnFormula>
    </tableColumn>
  </tableColumns>
  <tableStyleInfo name="Budget" showFirstColumn="0" showLastColumn="1" showRowStripes="1" showColumnStripes="1"/>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51235511-E069-4908-A425-BDF518EF4DC0}" name="PersonnelJustification531128147166185" displayName="PersonnelJustification531128147166185" ref="H4:H10" totalsRowShown="0" headerRowDxfId="126">
  <tableColumns count="1">
    <tableColumn id="1" xr3:uid="{34E2D7CC-D622-4287-A0B4-0B634D85043A}" name="Personnel Justification"/>
  </tableColumns>
  <tableStyleInfo name="Budget" showFirstColumn="0" showLastColumn="0" showRowStripes="1"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197D25AB-E0C0-45E8-8A9E-B185805BBFD4}" name="BenefitsJustification410932129148167186" displayName="BenefitsJustification410932129148167186" ref="H11:H17" totalsRowShown="0" headerRowDxfId="125">
  <autoFilter ref="H11:H17" xr:uid="{3A924718-3B5F-C34A-8FC4-B2AAF6F7B053}">
    <filterColumn colId="0" hiddenButton="1"/>
  </autoFilter>
  <tableColumns count="1">
    <tableColumn id="1" xr3:uid="{53B699E0-A4FF-4545-BA1F-B7F057D916E8}" name="Benefits &amp; Taxes Justification"/>
  </tableColumns>
  <tableStyleInfo name="Budget" showFirstColumn="0" showLastColumn="0" showRowStripes="1"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878ADAEF-C9FC-4373-A62B-4805B7B6BA38}" name="TravelJustification533130149168187" displayName="TravelJustification533130149168187" ref="H18:H23" totalsRowShown="0" headerRowDxfId="124">
  <tableColumns count="1">
    <tableColumn id="1" xr3:uid="{A8BE9726-B8F8-4566-B845-F8593A6EA38D}" name="Travel &amp; Subsistence Justification"/>
  </tableColumns>
  <tableStyleInfo name="Budget" showFirstColumn="0" showLastColumn="0" showRowStripes="1"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2B251F1F-D2F0-448E-91A8-02C88F6D5109}" name="FurnitureJustification534131150169188" displayName="FurnitureJustification534131150169188" ref="H24:H30" totalsRowShown="0" headerRowDxfId="123">
  <tableColumns count="1">
    <tableColumn id="1" xr3:uid="{52848D2B-A173-4350-AA83-C7F0B47D6C3B}" name="Furniture &amp; Equipment Justification"/>
  </tableColumns>
  <tableStyleInfo name="Budget" showFirstColumn="0" showLastColumn="0" showRowStripes="1"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46F8C175-B442-40E2-9DF9-B6F5B4074CD4}" name="TrainingJustification535132151170189" displayName="TrainingJustification535132151170189" ref="H43:H48" totalsRowShown="0" headerRowDxfId="122" dataDxfId="121" tableBorderDxfId="120">
  <autoFilter ref="H43:H48" xr:uid="{93FDFBB9-C41C-C84E-9FBA-F3BA1E9BBAC1}">
    <filterColumn colId="0" hiddenButton="1"/>
  </autoFilter>
  <tableColumns count="1">
    <tableColumn id="1" xr3:uid="{088C2DFF-207C-4687-BE7D-1D8A909C8CF6}" name="Staff Education &amp; Training Justification" dataDxfId="119"/>
  </tableColumns>
  <tableStyleInfo name="Budget" showFirstColumn="0" showLastColumn="0" showRowStripes="1" showColumnStripes="1"/>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8EAFDB9-D786-47EB-B173-4CCF9735CC10}" name="ContractualJustification536133152171190" displayName="ContractualJustification536133152171190" ref="H37:H42" totalsRowShown="0" headerRowDxfId="118" dataDxfId="117" tableBorderDxfId="116">
  <autoFilter ref="H37:H42" xr:uid="{EF39B71F-C0E8-4C49-BD5A-6B972486184D}">
    <filterColumn colId="0" hiddenButton="1"/>
  </autoFilter>
  <tableColumns count="1">
    <tableColumn id="1" xr3:uid="{2F6FCA73-5891-4CC9-8A12-A2A6D9801E76}" name="Contractual Justification" dataDxfId="115"/>
  </tableColumns>
  <tableStyleInfo name="Budget"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C19007F-73F2-6040-86D2-348EF7245FC8}" name="SuppliesJustification1" displayName="SuppliesJustification1" ref="H31:H36" totalsRowShown="0" headerRowDxfId="1041" dataDxfId="1040" tableBorderDxfId="1039">
  <autoFilter ref="H31:H36" xr:uid="{37B2CA32-0E03-1241-AD4B-A8D264B66DCB}">
    <filterColumn colId="0" hiddenButton="1"/>
  </autoFilter>
  <tableColumns count="1">
    <tableColumn id="1" xr3:uid="{97ADFB8A-3479-5247-857A-A7C7430F40B4}" name="Supplies Justification" dataDxfId="1038"/>
  </tableColumns>
  <tableStyleInfo name="Budget" showFirstColumn="0" showLastColumn="0" showRowStripes="1"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FBEAC466-4F06-443D-BAAB-088FF67433C5}" name="SuppliesJustification411437134153172191" displayName="SuppliesJustification411437134153172191" ref="H31:H36" totalsRowShown="0" headerRowDxfId="114" dataDxfId="113" tableBorderDxfId="112">
  <autoFilter ref="H31:H36" xr:uid="{37B2CA32-0E03-1241-AD4B-A8D264B66DCB}">
    <filterColumn colId="0" hiddenButton="1"/>
  </autoFilter>
  <tableColumns count="1">
    <tableColumn id="1" xr3:uid="{820F9CF1-5410-41DE-BFD7-B9617020A435}" name="Supplies Justification" dataDxfId="111"/>
  </tableColumns>
  <tableStyleInfo name="Budget" showFirstColumn="0" showLastColumn="0" showRowStripes="1"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1A2CE936-5163-41BF-8309-0FCF33B20CD1}" name="BuildingJustification538135154173192" displayName="BuildingJustification538135154173192" ref="H49:H54" totalsRowShown="0" headerRowDxfId="110" dataDxfId="109" tableBorderDxfId="108">
  <autoFilter ref="H49:H54" xr:uid="{06EF043D-4562-744B-8C31-03C36596FE2F}">
    <filterColumn colId="0" hiddenButton="1"/>
  </autoFilter>
  <tableColumns count="1">
    <tableColumn id="1" xr3:uid="{CCE6E2EE-7B3F-4595-96B3-684C99E96DA7}" name="Building, Space &amp; Maintenance Justification" dataDxfId="107"/>
  </tableColumns>
  <tableStyleInfo name="Budget" showFirstColumn="0" showLastColumn="0" showRowStripes="1" showColumnStripes="1"/>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11DE63F4-191D-42AC-87CD-B8177B02482B}" name="OtherJustification539136155174193" displayName="OtherJustification539136155174193" ref="H55:H60" totalsRowShown="0" headerRowDxfId="106" dataDxfId="105" tableBorderDxfId="104">
  <autoFilter ref="H55:H60" xr:uid="{A003C5A7-9BA2-0E4F-9B58-157A4A620AF3}">
    <filterColumn colId="0" hiddenButton="1"/>
  </autoFilter>
  <tableColumns count="1">
    <tableColumn id="1" xr3:uid="{437A7430-F6BE-457F-8128-36BDEBC5AB7E}" name="Other Justification" dataDxfId="103"/>
  </tableColumns>
  <tableStyleInfo name="Budget" showFirstColumn="0" showLastColumn="0" showRowStripes="1" showColumnStripes="1"/>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76BA941E-7A30-4C25-A47C-C6407F72AD72}" name="Program5Personnel240137156175194" displayName="Program5Personnel240137156175194" ref="A4:G10" totalsRowCount="1" headerRowDxfId="102">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4E21F1-5B64-427A-B919-989D71DD2832}" name="Personnel (Salaries): The project will pay the salary for the following staff: (e.g. Exec. Director, Intake Specialist, etc.)" totalsRowLabel="Total Personnel" totalsRowDxfId="101"/>
    <tableColumn id="2" xr3:uid="{7F7BC601-7013-422C-B207-EC7FC8FCB82D}" name="Annual Salary/Rate (e.g. $54,000)" totalsRowFunction="sum" totalsRowDxfId="100"/>
    <tableColumn id="3" xr3:uid="{3EE9F611-4743-4F7C-B686-C3225C53A9F8}" name="Indicate FTE ECBG portion (e.g. 0.50 FTE) " totalsRowFunction="sum" totalsRowDxfId="99"/>
    <tableColumn id="4" xr3:uid="{277DF98B-E784-4163-B866-1327767AD1F9}" name="ECBG Cost (e.g. $27,000)" totalsRowFunction="sum" dataDxfId="98" totalsRowDxfId="97">
      <calculatedColumnFormula>Program5Personnel240137156175194[[#This Row],[Annual Salary/Rate (e.g. $54,000)]]*Program5Personnel240137156175194[[#This Row],[Indicate FTE ECBG portion (e.g. 0.50 FTE) ]]</calculatedColumnFormula>
    </tableColumn>
    <tableColumn id="5" xr3:uid="{F3FB06E1-F8E3-4A68-8B61-CD18F11168F3}" name="Other" totalsRowFunction="sum" totalsRowDxfId="96"/>
    <tableColumn id="6" xr3:uid="{5754186C-2479-402E-B34E-DAA4A1FFDC2E}" name="In-Kind" totalsRowFunction="sum" totalsRowDxfId="95"/>
    <tableColumn id="7" xr3:uid="{502C2AA8-5017-4088-B738-C671FE09099E}" name="Total" totalsRowFunction="sum" totalsRowDxfId="94">
      <calculatedColumnFormula>SUM(D5:F5)</calculatedColumnFormula>
    </tableColumn>
  </tableColumns>
  <tableStyleInfo name="Budget" showFirstColumn="0" showLastColumn="1" showRowStripes="1" showColumnStripes="1"/>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9D5ABDEC-4CBB-40BA-87CD-E51898B41815}" name="Program5Benefits3119138157176195" displayName="Program5Benefits3119138157176195" ref="A11:E17" totalsRowCount="1" headerRowDxfId="93">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63D7164E-F468-44EC-BBA1-E67725801F88}" name="Benefits &amp; Taxes" totalsRowLabel="Total Benefits" dataDxfId="92" totalsRowDxfId="91"/>
    <tableColumn id="2" xr3:uid="{6A0F5D2F-9144-4DA8-BB5D-8A18856D5C2A}" name="ECBG" totalsRowFunction="sum" dataDxfId="90" totalsRowDxfId="89"/>
    <tableColumn id="3" xr3:uid="{3381644F-8F52-4BCF-9ED7-62E6786E3D82}" name="Other" totalsRowFunction="sum" dataDxfId="88" totalsRowDxfId="87"/>
    <tableColumn id="4" xr3:uid="{C9E4CDF6-DCFB-42EC-BBF0-9805DB479715}" name="In-Kind" totalsRowFunction="sum" dataDxfId="86" totalsRowDxfId="85"/>
    <tableColumn id="5" xr3:uid="{BE85F794-D8AA-4684-BC1E-DF34E91C1B1A}" name="Total" totalsRowFunction="sum" dataDxfId="84" totalsRowDxfId="83">
      <calculatedColumnFormula>SUM(B12:D12)</calculatedColumnFormula>
    </tableColumn>
  </tableColumns>
  <tableStyleInfo name="Budget" showFirstColumn="0" showLastColumn="1" showRowStripes="1" showColumnStripes="1"/>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E1A2CD0C-2247-47D4-AC0E-E480511730A5}" name="Program5Travel4120139158177196" displayName="Program5Travel4120139158177196" ref="A18:E23" totalsRowCount="1" headerRowDxfId="82">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339E9461-3C24-49CC-B447-674764165D5C}" name="Travel &amp; Subsistence" totalsRowLabel="Total Travel &amp; Subsistence" totalsRowDxfId="81"/>
    <tableColumn id="2" xr3:uid="{299CE685-C96E-4685-A367-264E0A77691E}" name="ECBG" totalsRowFunction="sum" totalsRowDxfId="80"/>
    <tableColumn id="3" xr3:uid="{F3C7366C-8BC6-4B97-A170-56C6F46257D6}" name="Other" totalsRowFunction="sum" totalsRowDxfId="79"/>
    <tableColumn id="4" xr3:uid="{E84D6E6B-4BC6-476F-821B-5649EAC25823}" name="In-Kind" totalsRowFunction="sum" totalsRowDxfId="78"/>
    <tableColumn id="5" xr3:uid="{FFED8F83-80F3-4B48-B18C-9CA02A76C191}" name="Total" totalsRowFunction="sum" totalsRowDxfId="77">
      <calculatedColumnFormula>SUM(B19:D19)</calculatedColumnFormula>
    </tableColumn>
  </tableColumns>
  <tableStyleInfo name="Budget" showFirstColumn="0" showLastColumn="1" showRowStripes="1" showColumnStripes="1"/>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B2AA825F-72CA-4A15-8606-328F5BA86450}" name="Program5Furniture13121140159178197" displayName="Program5Furniture13121140159178197" ref="A24:E30" totalsRowCount="1" headerRowDxfId="76">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B303CAA4-BF80-420E-9E31-C522C97B566E}" name="Furniture &amp; Equipment" totalsRowLabel="Total Furniture and Equipment"/>
    <tableColumn id="2" xr3:uid="{276B541A-3ED5-4BBB-BEFD-409CE5D5D608}" name="ECBG" totalsRowFunction="sum"/>
    <tableColumn id="3" xr3:uid="{0C0C251E-E21F-47F2-8278-CDA5FA8865A8}" name="Other" totalsRowFunction="sum"/>
    <tableColumn id="4" xr3:uid="{00410F4F-59A5-4B66-87A6-465F0591F373}" name="In-Kind" totalsRowFunction="sum"/>
    <tableColumn id="5" xr3:uid="{BB6209A0-AD5E-4231-827B-BB19FB124365}" name="Total" totalsRowFunction="sum">
      <calculatedColumnFormula>SUM(B25:D25)</calculatedColumnFormula>
    </tableColumn>
  </tableColumns>
  <tableStyleInfo name="Budget" showFirstColumn="0" showLastColumn="1" showRowStripes="1" showColumnStripes="1"/>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BD4589F4-359B-4CE6-BEE8-10292320B340}" name="Program5Supplies15122141160179198" displayName="Program5Supplies15122141160179198" ref="A31:E36" totalsRowCount="1" headerRowDxfId="75">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06A86450-C1D9-4529-B0F7-D90DC2CF224A}" name="Supplies" totalsRowLabel="Total Supplies" totalsRowDxfId="74"/>
    <tableColumn id="2" xr3:uid="{DEE5F10D-A495-4947-B5EA-F45BDB54BF4F}" name="ECBG" totalsRowFunction="sum" totalsRowDxfId="73"/>
    <tableColumn id="3" xr3:uid="{86B6509F-8D59-4019-839B-99A01B9FA86A}" name="Other" totalsRowFunction="sum" totalsRowDxfId="72"/>
    <tableColumn id="4" xr3:uid="{1B891B45-80DB-468C-BD21-0C436DF391F7}" name="In-Kind" totalsRowFunction="sum" totalsRowDxfId="71"/>
    <tableColumn id="5" xr3:uid="{FEEEE727-53AC-4CE5-BDF5-372F27B04A8E}" name="Total" totalsRowFunction="sum" totalsRowDxfId="70">
      <calculatedColumnFormula>SUM(B32:D32)</calculatedColumnFormula>
    </tableColumn>
  </tableColumns>
  <tableStyleInfo name="Budget" showFirstColumn="0" showLastColumn="1" showRowStripes="1" showColumnStripes="1"/>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5D15DA30-BF3D-4007-B8CA-2FAD9FA75C3B}" name="Program5Contractual26123142161180199" displayName="Program5Contractual26123142161180199" ref="A37:E42" totalsRowCount="1" headerRowDxfId="69">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821836C6-BB5C-475C-9F8F-B9D77AFB114A}" name="Contractual" totalsRowLabel="Total" dataDxfId="68" totalsRowDxfId="67"/>
    <tableColumn id="2" xr3:uid="{5FA745B9-EB56-4A9B-9C77-4E7566D6F3FE}" name="ECBG" totalsRowFunction="sum" dataDxfId="66" totalsRowDxfId="65"/>
    <tableColumn id="3" xr3:uid="{A32E107E-C8E6-4A60-B82E-42E22A3A4CC3}" name="Other" totalsRowFunction="sum" dataDxfId="64" totalsRowDxfId="63"/>
    <tableColumn id="4" xr3:uid="{FFEBC79E-4E91-4A67-B3C9-BF3BD23C9B99}" name="In-Kind" totalsRowFunction="sum" dataDxfId="62" totalsRowDxfId="61"/>
    <tableColumn id="5" xr3:uid="{A5872F3B-14E2-4EF8-8C8C-4527DB015162}" name="Total" totalsRowFunction="sum" dataDxfId="60" totalsRowDxfId="59">
      <calculatedColumnFormula>SUM(B38:D38)</calculatedColumnFormula>
    </tableColumn>
  </tableColumns>
  <tableStyleInfo name="Budget" showFirstColumn="0" showLastColumn="1" showRowStripes="1" showColumnStripes="1"/>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1093246F-A076-4F3F-8314-E3CCD317AEAB}" name="Program5Training27124143162181200" displayName="Program5Training27124143162181200"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629C12E5-0DFB-4B93-A826-20A31802CAF6}" name="Staff Education &amp; Training (e.g. Training Expenses, Consulting Fees, etc.)" totalsRowLabel="Total Staff Education &amp; Training"/>
    <tableColumn id="2" xr3:uid="{C049DE28-122D-48FD-8378-6EBEFB211E8F}" name="ECBG" totalsRowFunction="sum" dataDxfId="58" totalsRowDxfId="57"/>
    <tableColumn id="3" xr3:uid="{400AB386-B4FC-4DB1-A330-B494578F5947}" name="Other" totalsRowFunction="sum" dataDxfId="56" totalsRowDxfId="55"/>
    <tableColumn id="4" xr3:uid="{A2EC9C53-5DD4-4692-98A6-5AE0FD629000}" name="In-Kind" totalsRowFunction="sum" dataDxfId="54" totalsRowDxfId="53"/>
    <tableColumn id="5" xr3:uid="{37B9B34D-A299-428D-8753-E105D0EDD4A8}" name="Total" totalsRowFunction="sum" dataDxfId="52" totalsRowDxfId="51">
      <calculatedColumnFormula>SUM(B44:D44)</calculatedColumnFormula>
    </tableColumn>
  </tableColumns>
  <tableStyleInfo name="Budget" showFirstColumn="0" showLastColumn="1"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D4A541F0-94E5-2941-B726-F345F70D3DD2}" name="Table117" displayName="Table117" ref="A5:C15" totalsRowCount="1">
  <autoFilter ref="A5:C14" xr:uid="{0F7C4E57-B8BD-4646-8353-38411D5927CD}">
    <filterColumn colId="0" hiddenButton="1"/>
    <filterColumn colId="1" hiddenButton="1"/>
    <filterColumn colId="2" hiddenButton="1"/>
  </autoFilter>
  <tableColumns count="3">
    <tableColumn id="1" xr3:uid="{78BF712A-0BC8-7C42-A37D-B5FEC197D3C0}" name="Partner Name" totalsRowLabel="Total Amount Going to Partners"/>
    <tableColumn id="2" xr3:uid="{3ACBB7B8-B4F2-1E46-BC3C-FE3DE19E4BB8}" name="Brief Description of Activities"/>
    <tableColumn id="3" xr3:uid="{7BE24C8C-1F4D-DA43-8CF5-5232F11D86A2}" name="Total amount to Partner" totalsRowFunction="sum" dataDxfId="1139" totalsRowDxfId="1138"/>
  </tableColumns>
  <tableStyleInfo name="Budget" showFirstColumn="0" showLastColumn="1" showRowStripes="1"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35B64F6-577C-3248-8C80-FA587B1BF132}" name="BuildingJustification1" displayName="BuildingJustification1" ref="H49:H54" totalsRowShown="0" headerRowDxfId="1037" dataDxfId="1036" tableBorderDxfId="1035">
  <autoFilter ref="H49:H54" xr:uid="{06EF043D-4562-744B-8C31-03C36596FE2F}">
    <filterColumn colId="0" hiddenButton="1"/>
  </autoFilter>
  <tableColumns count="1">
    <tableColumn id="1" xr3:uid="{A615BD62-6372-9A4D-9F84-841F07E738F0}" name="Building, Space &amp; Maintenance Justification" dataDxfId="1034"/>
  </tableColumns>
  <tableStyleInfo name="Budget" showFirstColumn="0" showLastColumn="0" showRowStripes="1" showColumnStripes="1"/>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BAF38B0C-823D-457E-9DCF-91E222FD8482}" name="Program5Building28125144163182201" displayName="Program5Building28125144163182201" ref="A49:E54" totalsRowCount="1" headerRowDxfId="50">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1B193F1B-AE74-47F2-BE49-F3CC3AB1AE01}" name="Building, Space &amp; Maintenance" totalsRowLabel="Total Building, Space &amp; Maintenance"/>
    <tableColumn id="2" xr3:uid="{32A960E6-85E3-4ECC-AB0A-2182C150A4DD}" name="ECBG" totalsRowFunction="sum" dataDxfId="49" totalsRowDxfId="48"/>
    <tableColumn id="3" xr3:uid="{8F919D3C-22BC-4BEC-9BB4-722D5ED3572D}" name="Other" totalsRowFunction="sum" dataDxfId="47" totalsRowDxfId="46"/>
    <tableColumn id="4" xr3:uid="{4368D126-CD24-4C5C-BF55-7A931D6E9D77}" name="In-Kind" totalsRowFunction="sum" dataDxfId="45" totalsRowDxfId="44"/>
    <tableColumn id="5" xr3:uid="{93820390-977A-452A-BA42-6D4C68A3EE2A}" name="Total" totalsRowFunction="sum" dataDxfId="43" totalsRowDxfId="42">
      <calculatedColumnFormula>SUM(B50:D50)</calculatedColumnFormula>
    </tableColumn>
  </tableColumns>
  <tableStyleInfo name="Budget" showFirstColumn="0" showLastColumn="1" showRowStripes="1" showColumnStripes="1"/>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99939F3-7364-4A50-83C1-71EE8CCB1077}" name="Program5Other29126145164183202" displayName="Program5Other29126145164183202" ref="A55:E60" totalsRowCount="1" headerRowDxfId="41">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2ACEBADE-21FC-4C49-8FB4-09B815D4C4F0}" name="Other (e.g. Required Audit)" totalsRowLabel="Total Other" dataDxfId="40" totalsRowDxfId="39"/>
    <tableColumn id="2" xr3:uid="{DBDF9B92-4ED3-46D8-9237-55D7F9118BA0}" name="ECBG" totalsRowFunction="sum" dataDxfId="38" totalsRowDxfId="37"/>
    <tableColumn id="3" xr3:uid="{19346DE7-001C-45AE-86BE-5CAC94CB663F}" name="Other" totalsRowFunction="sum" dataDxfId="36" totalsRowDxfId="35"/>
    <tableColumn id="4" xr3:uid="{315A505E-D5D5-461F-82EC-287CFEB7C72E}" name="In-Kind" totalsRowFunction="sum" dataDxfId="34" totalsRowDxfId="33"/>
    <tableColumn id="5" xr3:uid="{22C710A3-374B-4A4D-8F71-ACF5809C7D54}" name="Total" totalsRowFunction="sum" dataDxfId="32" totalsRowDxfId="31">
      <calculatedColumnFormula>SUM(B56:D56)</calculatedColumnFormula>
    </tableColumn>
  </tableColumns>
  <tableStyleInfo name="Budget" showFirstColumn="0" showLastColumn="1" showRowStripes="1" showColumnStripes="1"/>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BB04702F-A909-4328-8D2F-48386DC8E252}" name="Program5Indirect30127146165184203" displayName="Program5Indirect30127146165184203" ref="A61:E62" totalsRowShown="0" headerRowDxfId="30" dataDxfId="29">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44F6BD4D-AF47-42AA-A87D-F05841DA47CE}" name="Indirect Expense" dataDxfId="28"/>
    <tableColumn id="2" xr3:uid="{BF38C138-0F47-4F79-9DC5-55E7D2885DF9}" name="ECBG" dataDxfId="27"/>
    <tableColumn id="3" xr3:uid="{06CE296F-AB41-43D2-AE34-D52AC6E0285D}" name="Other" dataDxfId="26"/>
    <tableColumn id="4" xr3:uid="{341942B3-3B9F-4D70-9F16-91B44B3611D6}" name="In-Kind" dataDxfId="25"/>
    <tableColumn id="5" xr3:uid="{AE0C0C5D-FA75-469A-B4E5-7038AC9E7412}" name="Total" dataDxfId="24">
      <calculatedColumnFormula>SUM(B62:D62)</calculatedColumnFormula>
    </tableColumn>
  </tableColumns>
  <tableStyleInfo name="Budget" showFirstColumn="0" showLastColumn="1" showRowStripes="1" showColumnStripes="1"/>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3478FCA4-F2B5-4B76-BD3A-8F7EC4ED5B16}" name="PersonnelJustification531128147166185204" displayName="PersonnelJustification531128147166185204" ref="H4:H10" totalsRowShown="0" headerRowDxfId="23">
  <tableColumns count="1">
    <tableColumn id="1" xr3:uid="{209E2D19-CB53-4438-A22E-CA5380784714}" name="Personnel Justification"/>
  </tableColumns>
  <tableStyleInfo name="Budget" showFirstColumn="0" showLastColumn="0" showRowStripes="1"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3E2408E4-084D-465B-BA42-FD2F48040055}" name="BenefitsJustification410932129148167186205" displayName="BenefitsJustification410932129148167186205" ref="H11:H17" totalsRowShown="0" headerRowDxfId="22">
  <autoFilter ref="H11:H17" xr:uid="{3A924718-3B5F-C34A-8FC4-B2AAF6F7B053}">
    <filterColumn colId="0" hiddenButton="1"/>
  </autoFilter>
  <tableColumns count="1">
    <tableColumn id="1" xr3:uid="{667500C5-31A9-4731-9354-9BDE6C311367}" name="Benefits &amp; Taxes Justification"/>
  </tableColumns>
  <tableStyleInfo name="Budget" showFirstColumn="0" showLastColumn="0" showRowStripes="1"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F305AE9E-E16A-44D7-9B60-8933EA863BAC}" name="TravelJustification533130149168187206" displayName="TravelJustification533130149168187206" ref="H18:H23" totalsRowShown="0" headerRowDxfId="21">
  <tableColumns count="1">
    <tableColumn id="1" xr3:uid="{5826F05D-60F3-480E-AB08-D75CEE3249CE}" name="Travel &amp; Subsistence Justification"/>
  </tableColumns>
  <tableStyleInfo name="Budget" showFirstColumn="0" showLastColumn="0" showRowStripes="1"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BEF31DE5-D3DB-4AFE-87C8-0D24DF885DFD}" name="FurnitureJustification534131150169188207" displayName="FurnitureJustification534131150169188207" ref="H24:H30" totalsRowShown="0" headerRowDxfId="20">
  <tableColumns count="1">
    <tableColumn id="1" xr3:uid="{CEDE5617-57F3-4A74-8841-16736395E82A}" name="Furniture &amp; Equipment Justification"/>
  </tableColumns>
  <tableStyleInfo name="Budget" showFirstColumn="0" showLastColumn="0" showRowStripes="1"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EE293B34-33E2-4A13-868B-ED77B69D69D0}" name="TrainingJustification535132151170189208" displayName="TrainingJustification535132151170189208" ref="H43:H48" totalsRowShown="0" headerRowDxfId="19" dataDxfId="18" tableBorderDxfId="17">
  <autoFilter ref="H43:H48" xr:uid="{93FDFBB9-C41C-C84E-9FBA-F3BA1E9BBAC1}">
    <filterColumn colId="0" hiddenButton="1"/>
  </autoFilter>
  <tableColumns count="1">
    <tableColumn id="1" xr3:uid="{EFE1CC64-2503-4B7B-9DB9-B8723924DACD}" name="Staff Education &amp; Training Justification" dataDxfId="16"/>
  </tableColumns>
  <tableStyleInfo name="Budget" showFirstColumn="0" showLastColumn="0" showRowStripes="1" showColumnStripes="1"/>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52F4D50C-AD00-42FF-AD41-F414958A30EB}" name="ContractualJustification536133152171190209" displayName="ContractualJustification536133152171190209" ref="H37:H42" totalsRowShown="0" headerRowDxfId="15" dataDxfId="14" tableBorderDxfId="13">
  <autoFilter ref="H37:H42" xr:uid="{EF39B71F-C0E8-4C49-BD5A-6B972486184D}">
    <filterColumn colId="0" hiddenButton="1"/>
  </autoFilter>
  <tableColumns count="1">
    <tableColumn id="1" xr3:uid="{570B4326-B33F-4E22-B840-6682C4517CB0}" name="Contractual Justification" dataDxfId="12"/>
  </tableColumns>
  <tableStyleInfo name="Budget" showFirstColumn="0" showLastColumn="0" showRowStripes="1"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44DBCA69-581F-474A-90E9-D64E04032AFE}" name="SuppliesJustification411437134153172191210" displayName="SuppliesJustification411437134153172191210" ref="H31:H36" totalsRowShown="0" headerRowDxfId="11" dataDxfId="10" tableBorderDxfId="9">
  <autoFilter ref="H31:H36" xr:uid="{37B2CA32-0E03-1241-AD4B-A8D264B66DCB}">
    <filterColumn colId="0" hiddenButton="1"/>
  </autoFilter>
  <tableColumns count="1">
    <tableColumn id="1" xr3:uid="{1F5DD1CA-19CE-4A7B-8C53-C64D2FFC2678}" name="Supplies Justification" dataDxfId="8"/>
  </tableColumns>
  <tableStyleInfo name="Budget"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32A2F31-0127-204B-908A-8ACFE0CCCE64}" name="OtherJustification1" displayName="OtherJustification1" ref="H55:H60" totalsRowShown="0" headerRowDxfId="1033" dataDxfId="1032" tableBorderDxfId="1031">
  <autoFilter ref="H55:H60" xr:uid="{A003C5A7-9BA2-0E4F-9B58-157A4A620AF3}">
    <filterColumn colId="0" hiddenButton="1"/>
  </autoFilter>
  <tableColumns count="1">
    <tableColumn id="1" xr3:uid="{5ECB6F0A-BD95-764D-ADA3-E9085AAF9ABC}" name="Other Justification" dataDxfId="1030"/>
  </tableColumns>
  <tableStyleInfo name="Budget" showFirstColumn="0" showLastColumn="0" showRowStripes="1" showColumnStripes="1"/>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5E7872BC-194F-40A5-BDF6-4C32E3703EE9}" name="BuildingJustification538135154173192211" displayName="BuildingJustification538135154173192211" ref="H49:H54" totalsRowShown="0" headerRowDxfId="7" dataDxfId="6" tableBorderDxfId="5">
  <autoFilter ref="H49:H54" xr:uid="{06EF043D-4562-744B-8C31-03C36596FE2F}">
    <filterColumn colId="0" hiddenButton="1"/>
  </autoFilter>
  <tableColumns count="1">
    <tableColumn id="1" xr3:uid="{626ED0A0-90F7-47AC-B449-E09AC6593FE0}" name="Building, Space &amp; Maintenance Justification" dataDxfId="4"/>
  </tableColumns>
  <tableStyleInfo name="Budget" showFirstColumn="0" showLastColumn="0" showRowStripes="1" showColumnStripes="1"/>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5D59B00E-A664-488F-B4DE-ECA7388C7E2F}" name="OtherJustification539136155174193212" displayName="OtherJustification539136155174193212" ref="H55:H60" totalsRowShown="0" headerRowDxfId="3" dataDxfId="2" tableBorderDxfId="1">
  <autoFilter ref="H55:H60" xr:uid="{A003C5A7-9BA2-0E4F-9B58-157A4A620AF3}">
    <filterColumn colId="0" hiddenButton="1"/>
  </autoFilter>
  <tableColumns count="1">
    <tableColumn id="1" xr3:uid="{84D3EE79-650E-4F28-8DD8-BE741E31E9D2}" name="Other Justification" dataDxfId="0"/>
  </tableColumns>
  <tableStyleInfo name="Budget" showFirstColumn="0" showLastColumn="0" showRowStripes="1" showColumnStripes="1"/>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1BF16428-DC09-6A45-899A-7FFDC8C0D8AC}" name="Program2Personnel" displayName="Program2Personnel" ref="A4:G10" totalsRowCount="1" headerRowDxfId="1029">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E635660-9152-CC40-B4E9-C2A872C605C4}" name="Personnel (Salaries): The project will pay the salary for the following staff: (e.g. Exec. Director, Intake Specialist, etc.)" totalsRowLabel="Total Personnel" totalsRowDxfId="1028"/>
    <tableColumn id="2" xr3:uid="{2113A774-B849-4748-AB5F-67FE4E87A449}" name="Annual Salary/Rate (e.g. $54,000)" totalsRowFunction="sum" totalsRowDxfId="1027"/>
    <tableColumn id="3" xr3:uid="{4DC127F5-DDE4-3842-952C-649EE6EB0ED7}" name="Indicate FTE ECBG portion (e.g. 0.50 FTE) " totalsRowFunction="sum" totalsRowDxfId="1026"/>
    <tableColumn id="4" xr3:uid="{1F36AA62-0290-5C40-8D77-124F345FE5A3}" name="ECBG Cost (e.g. $27,000)" totalsRowFunction="sum" dataDxfId="1025" totalsRowDxfId="1024">
      <calculatedColumnFormula>Program2Personnel[[#This Row],[Annual Salary/Rate (e.g. $54,000)]]*Program2Personnel[[#This Row],[Indicate FTE ECBG portion (e.g. 0.50 FTE) ]]</calculatedColumnFormula>
    </tableColumn>
    <tableColumn id="5" xr3:uid="{99BAC108-F335-6A4A-BD03-6688A33B2F68}" name="Other" totalsRowFunction="sum" totalsRowDxfId="1023"/>
    <tableColumn id="6" xr3:uid="{3B14DF8D-EDDC-5F4F-8EEC-3FBC189B2945}" name="In-Kind" totalsRowFunction="sum" totalsRowDxfId="1022"/>
    <tableColumn id="7" xr3:uid="{B1AB77ED-8593-1047-BE95-283D1C2486A2}" name="Total" totalsRowFunction="sum" totalsRowDxfId="1021">
      <calculatedColumnFormula>SUM(D5:F5)</calculatedColumnFormula>
    </tableColumn>
  </tableColumns>
  <tableStyleInfo name="Budget" showFirstColumn="0" showLastColumn="1" showRowStripes="1" showColumnStripes="1"/>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66CE38E-BDDF-1A4B-BFED-18917CF45D69}" name="Program2Benefits" displayName="Program2Benefits" ref="A11:E17" totalsRowCount="1" headerRowDxfId="1020">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3C0F5FAA-5A94-094A-8A3E-2D5B8C1BDB07}" name="Benefits &amp; Taxes" totalsRowLabel="Total Benefits" dataDxfId="1019" totalsRowDxfId="1018"/>
    <tableColumn id="2" xr3:uid="{76571F77-945B-7945-A61B-855472DF8BB2}" name="ECBG" totalsRowFunction="sum" dataDxfId="1017" totalsRowDxfId="1016"/>
    <tableColumn id="3" xr3:uid="{753ECC35-2B39-8A4B-BFDB-65A2B3E3B8E9}" name="Other" totalsRowFunction="sum" dataDxfId="1015" totalsRowDxfId="1014"/>
    <tableColumn id="4" xr3:uid="{745FF215-7A79-C648-977F-65B577A8E30F}" name="In-Kind" totalsRowFunction="sum" dataDxfId="1013" totalsRowDxfId="1012"/>
    <tableColumn id="5" xr3:uid="{6C2058A1-0176-CF44-A573-A2FBFCAF89E7}" name="Total" totalsRowFunction="sum" dataDxfId="1011" totalsRowDxfId="1010">
      <calculatedColumnFormula>SUM(B12:D12)</calculatedColumnFormula>
    </tableColumn>
  </tableColumns>
  <tableStyleInfo name="Budget" showFirstColumn="0" showLastColumn="1" showRowStripes="1" showColumnStripes="1"/>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886705A-7D42-6645-AF01-E10A4C1CB4D7}" name="Program2Travel" displayName="Program2Travel" ref="A18:E23" totalsRowCount="1" headerRowDxfId="1009">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B3E0BDC2-1B87-574C-B9B7-51CEFFDDCED6}" name="Travel &amp; Subsistence" totalsRowLabel="Total Travel &amp; Subsistence" totalsRowDxfId="1008"/>
    <tableColumn id="2" xr3:uid="{A30669F9-808F-874B-8DC7-7DC493DABD39}" name="ECBG" totalsRowFunction="sum" totalsRowDxfId="1007"/>
    <tableColumn id="3" xr3:uid="{059D129D-E392-7A41-9D69-288A830D8DA8}" name="Other" totalsRowFunction="sum" totalsRowDxfId="1006"/>
    <tableColumn id="4" xr3:uid="{EE8C326B-896A-EE4D-89F0-58CD6C468339}" name="In-Kind" totalsRowFunction="sum" totalsRowDxfId="1005"/>
    <tableColumn id="5" xr3:uid="{2C3D71A9-6ACA-4A4D-A032-BA84317E4C6E}" name="Total" totalsRowFunction="sum" totalsRowDxfId="1004">
      <calculatedColumnFormula>SUM(B19:D19)</calculatedColumnFormula>
    </tableColumn>
  </tableColumns>
  <tableStyleInfo name="Budget" showFirstColumn="0" showLastColumn="1" showRowStripes="1" showColumnStripes="1"/>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1C575B5-1C62-1F42-AAF4-26C8770C181B}" name="Program2Furniture" displayName="Program2Furniture" ref="A24:E30" totalsRowCount="1" headerRowDxfId="1003">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228F1ABC-3295-D844-B1F6-3FB6F2F2336F}" name="Furniture &amp; Equipment" totalsRowLabel="Total Furniture and Equipment"/>
    <tableColumn id="2" xr3:uid="{890E6BEA-F850-204F-8C69-DA2E82B1D277}" name="ECBG" totalsRowFunction="sum"/>
    <tableColumn id="3" xr3:uid="{B264509F-F866-6140-9261-FDEC2604BE67}" name="Other" totalsRowFunction="sum"/>
    <tableColumn id="4" xr3:uid="{E3195F46-1507-564E-B539-1AD1EAEC10AC}" name="In-Kind" totalsRowFunction="sum"/>
    <tableColumn id="5" xr3:uid="{D235B366-40DA-2046-A498-A4E109748DB7}" name="Total" totalsRowFunction="sum">
      <calculatedColumnFormula>SUM(B25:D25)</calculatedColumnFormula>
    </tableColumn>
  </tableColumns>
  <tableStyleInfo name="Budget" showFirstColumn="0" showLastColumn="1" showRowStripes="1" showColumnStripes="1"/>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C47F61E-C414-1340-BCD7-279EB2F48E65}" name="Program2Supplies" displayName="Program2Supplies" ref="A31:E36" totalsRowCount="1" headerRowDxfId="1002">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ACC352E0-BAED-2D43-AD51-6AD5931B45F1}" name="Supplies" totalsRowLabel="Total Supplies" totalsRowDxfId="1001"/>
    <tableColumn id="2" xr3:uid="{60633CDE-ACED-684D-84EE-B7913427F9E2}" name="ECBG" totalsRowFunction="sum" totalsRowDxfId="1000"/>
    <tableColumn id="3" xr3:uid="{CBAE6578-C849-7A47-B88B-49A12DF2189C}" name="Other" totalsRowFunction="sum" totalsRowDxfId="999"/>
    <tableColumn id="4" xr3:uid="{F1389A47-D8B1-F743-A74C-D0D75A1AE019}" name="In-Kind" totalsRowFunction="sum" totalsRowDxfId="998"/>
    <tableColumn id="5" xr3:uid="{D4502C78-C969-3848-B5C3-A5AA25606657}" name="Total" totalsRowFunction="sum" totalsRowDxfId="997">
      <calculatedColumnFormula>SUM(B32:D32)</calculatedColumnFormula>
    </tableColumn>
  </tableColumns>
  <tableStyleInfo name="Budget" showFirstColumn="0" showLastColumn="1" showRowStripes="1" showColumnStripes="1"/>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8D744EE1-A9B7-4143-B606-B547B12A7687}" name="Program2Contractual" displayName="Program2Contractual" ref="A37:E42" totalsRowCount="1" headerRowDxfId="996">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261AB7AA-7A85-D747-9CCF-07807FED3237}" name="Contractual" totalsRowLabel="Total" dataDxfId="995" totalsRowDxfId="994"/>
    <tableColumn id="2" xr3:uid="{2278EE9C-72A1-B249-BABA-345A4CAC3F75}" name="ECBG" totalsRowFunction="sum" dataDxfId="993" totalsRowDxfId="992"/>
    <tableColumn id="3" xr3:uid="{B3C5A7C0-36A8-554E-8AE5-0C87BF7E9FE5}" name="Other" totalsRowFunction="sum" dataDxfId="991" totalsRowDxfId="990"/>
    <tableColumn id="4" xr3:uid="{7E447B79-45B9-344E-90A2-405144AA1D56}" name="In-Kind" totalsRowFunction="sum" dataDxfId="989" totalsRowDxfId="988"/>
    <tableColumn id="5" xr3:uid="{6037DC36-FF20-5D48-B2D1-68A0F7253ABF}" name="Total" totalsRowFunction="sum" dataDxfId="987" totalsRowDxfId="986">
      <calculatedColumnFormula>SUM(B38:D38)</calculatedColumnFormula>
    </tableColumn>
  </tableColumns>
  <tableStyleInfo name="Budget" showFirstColumn="0" showLastColumn="1" showRowStripes="1" showColumnStripes="1"/>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9A7BEDB-87A4-9446-8E44-77E0A6908963}" name="Program2Training" displayName="Program2Training"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C80C061D-6DCE-A342-806D-8E42DACD4C5E}" name="Staff Education &amp; Training (e.g. Training Expenses, Consulting Fees, etc.)" totalsRowLabel="Total Staff Education &amp; Training"/>
    <tableColumn id="2" xr3:uid="{F03501B0-B461-1142-B7C5-E19498434ADE}" name="ECBG" totalsRowFunction="sum" dataDxfId="985" totalsRowDxfId="984"/>
    <tableColumn id="3" xr3:uid="{D6178E41-1E3A-EA4C-8824-303CD9983C41}" name="Other" totalsRowFunction="sum" dataDxfId="983" totalsRowDxfId="982"/>
    <tableColumn id="4" xr3:uid="{83783C85-4E1A-4F4C-819F-FF1B9B1E2C36}" name="In-Kind" totalsRowFunction="sum" dataDxfId="981" totalsRowDxfId="980"/>
    <tableColumn id="5" xr3:uid="{B766A2D0-C069-5F4E-A809-FCA676EF3769}" name="Total" totalsRowFunction="sum" dataDxfId="979" totalsRowDxfId="978">
      <calculatedColumnFormula>SUM(B44:D44)</calculatedColumnFormula>
    </tableColumn>
  </tableColumns>
  <tableStyleInfo name="Budget" showFirstColumn="0" showLastColumn="1" showRowStripes="1" showColumnStripes="1"/>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9502DB2-DD49-9947-94BE-BB2FF2A7E861}" name="Program2Building" displayName="Program2Building" ref="A49:E54" totalsRowCount="1" headerRowDxfId="977">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AE817C32-B66B-BC49-A74A-7D4CA11F8E6D}" name="Building, Space &amp; Maintenance" totalsRowLabel="Total Building, Space &amp; Maintenance"/>
    <tableColumn id="2" xr3:uid="{E5B4AE29-CC20-CC44-9CAE-896D75525513}" name="ECBG" totalsRowFunction="sum" dataDxfId="976" totalsRowDxfId="975"/>
    <tableColumn id="3" xr3:uid="{4BE5801B-D5E6-E240-98B8-C7C322B0521A}" name="Other" totalsRowFunction="sum" dataDxfId="974" totalsRowDxfId="973"/>
    <tableColumn id="4" xr3:uid="{A320F87A-F2B7-374B-837C-FF46D33A80BE}" name="In-Kind" totalsRowFunction="sum" dataDxfId="972" totalsRowDxfId="971"/>
    <tableColumn id="5" xr3:uid="{966A7A74-1BB7-6E4D-A670-FCE62F0F4A7F}" name="Total" totalsRowFunction="sum" dataDxfId="970" totalsRowDxfId="969">
      <calculatedColumnFormula>SUM(B50:D50)</calculatedColumnFormula>
    </tableColumn>
  </tableColumns>
  <tableStyleInfo name="Budget" showFirstColumn="0" showLastColumn="1"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08D7D8-B743-4045-847F-DA294DA68C98}" name="Program1Personnel" displayName="Program1Personnel" ref="A4:G10" totalsRowCount="1" headerRowDxfId="1137">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CC93E2-8080-0E4B-AEAE-16FF2C53B2A3}" name="Personnel (Salaries): The project will pay the salary for the following staff: (e.g. Exec. Director, Intake Specialist, etc.)" totalsRowLabel="Total Personnel" totalsRowDxfId="1136"/>
    <tableColumn id="2" xr3:uid="{790A6716-2110-FF40-9CDC-C1CFBA616198}" name="Annual Salary/Rate (e.g. $54,000)" totalsRowFunction="sum" totalsRowDxfId="1135"/>
    <tableColumn id="3" xr3:uid="{795A61CE-7090-3A43-A045-B81400A070EC}" name="Indicate FTE ECBG portion (e.g. 0.50 FTE) " totalsRowFunction="sum" totalsRowDxfId="1134"/>
    <tableColumn id="4" xr3:uid="{955019B7-C4CA-8942-A6A8-735F607A949C}" name="ECBG Cost (e.g. $27,000)" totalsRowFunction="sum" dataDxfId="1133" totalsRowDxfId="1132">
      <calculatedColumnFormula>Program1Personnel[[#This Row],[Annual Salary/Rate (e.g. $54,000)]]*Program1Personnel[[#This Row],[Indicate FTE ECBG portion (e.g. 0.50 FTE) ]]</calculatedColumnFormula>
    </tableColumn>
    <tableColumn id="5" xr3:uid="{0A001CA4-5F49-C84C-84E8-D4928500DFF3}" name="Other" totalsRowFunction="sum" totalsRowDxfId="1131"/>
    <tableColumn id="6" xr3:uid="{DF19C59D-364E-E249-9EF4-24D6F8AA1B90}" name="In-Kind" totalsRowFunction="sum" totalsRowDxfId="1130"/>
    <tableColumn id="7" xr3:uid="{7FCAF4A6-C327-1F44-9C7D-AEA96CC6A959}" name="Total" totalsRowFunction="sum" totalsRowDxfId="1129">
      <calculatedColumnFormula>SUM(D5:F5)</calculatedColumnFormula>
    </tableColumn>
  </tableColumns>
  <tableStyleInfo name="Budget" showFirstColumn="0" showLastColumn="1" showRowStripes="1" showColumnStripes="1"/>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AB87A52-13C2-1E4F-B143-CE82A2AAAF7A}" name="Program2Other" displayName="Program2Other" ref="A55:E60" totalsRowCount="1" headerRowDxfId="968">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5301AE82-A2EA-AC44-897C-A37686EE294C}" name="Other (e.g. Required Audit)" totalsRowLabel="Total Other" dataDxfId="967" totalsRowDxfId="966"/>
    <tableColumn id="2" xr3:uid="{A30FC7B0-6557-1142-A1B6-AE0423C4ECD9}" name="ECBG" totalsRowFunction="sum" dataDxfId="965" totalsRowDxfId="964"/>
    <tableColumn id="3" xr3:uid="{31969FD2-1FCE-3F4D-B870-BCF4EFFF7152}" name="Other" totalsRowFunction="sum" dataDxfId="963" totalsRowDxfId="962"/>
    <tableColumn id="4" xr3:uid="{95DF295F-DFCC-614C-9B96-540121EDE7C4}" name="In-Kind" totalsRowFunction="sum" dataDxfId="961" totalsRowDxfId="960"/>
    <tableColumn id="5" xr3:uid="{DABECA5F-AD89-2849-BC6B-C29E07962403}" name="Total" totalsRowFunction="sum" dataDxfId="959" totalsRowDxfId="958">
      <calculatedColumnFormula>SUM(B56:D56)</calculatedColumnFormula>
    </tableColumn>
  </tableColumns>
  <tableStyleInfo name="Budget" showFirstColumn="0" showLastColumn="1" showRowStripes="1" showColumnStripes="1"/>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31AD600-2A1F-4542-B31B-8F7C27673B0A}" name="Program2Indirect" displayName="Program2Indirect" ref="A61:E62" totalsRowShown="0" headerRowDxfId="957" dataDxfId="956">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6FD06031-2DFD-EB44-B46E-7D19EEE71E23}" name="Indirect Expense" dataDxfId="955"/>
    <tableColumn id="2" xr3:uid="{C16F1498-C3D6-7A46-89BA-29AD5F5178ED}" name="ECBG" dataDxfId="954"/>
    <tableColumn id="3" xr3:uid="{D3868FBB-5B8B-764C-BD99-5F80326B53F8}" name="Other" dataDxfId="953"/>
    <tableColumn id="4" xr3:uid="{55CC4BFE-7EBD-134A-82EF-E4CCD070916B}" name="In-Kind" dataDxfId="952"/>
    <tableColumn id="5" xr3:uid="{E7A8E43B-85F3-B341-86E9-F4D4C2ACE036}" name="Total" dataDxfId="951">
      <calculatedColumnFormula>SUM(B62:D62)</calculatedColumnFormula>
    </tableColumn>
  </tableColumns>
  <tableStyleInfo name="Budget" showFirstColumn="0" showLastColumn="1" showRowStripes="1" showColumnStripes="1"/>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8CA13C85-8D94-D845-B856-C30FCA5F1D8B}" name="PersonnelJustification2" displayName="PersonnelJustification2" ref="H4:H10" totalsRowShown="0" headerRowDxfId="950">
  <tableColumns count="1">
    <tableColumn id="1" xr3:uid="{2D181498-CDE9-004A-BDEE-E11AFAED7916}" name="Personnel Justification"/>
  </tableColumns>
  <tableStyleInfo name="Budget"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849A4780-E689-8B45-816A-6538819663F1}" name="BenefitsJustification2" displayName="BenefitsJustification2" ref="H11:H17" totalsRowShown="0" headerRowDxfId="949">
  <autoFilter ref="H11:H17" xr:uid="{3A924718-3B5F-C34A-8FC4-B2AAF6F7B053}">
    <filterColumn colId="0" hiddenButton="1"/>
  </autoFilter>
  <tableColumns count="1">
    <tableColumn id="1" xr3:uid="{1A650C23-54A0-FD47-84D1-381F7875F6C1}" name="Benefits &amp; Taxes Justification"/>
  </tableColumns>
  <tableStyleInfo name="Budget"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11585032-16AB-BC45-9A40-16AAF7FBCD97}" name="TravelJustification2" displayName="TravelJustification2" ref="H18:H23" totalsRowShown="0" headerRowDxfId="948">
  <tableColumns count="1">
    <tableColumn id="1" xr3:uid="{6031050F-3912-1349-8242-F6A2FF83285B}" name="Travel &amp; Subsistence Justification"/>
  </tableColumns>
  <tableStyleInfo name="Budget"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40BCD15C-8917-CF4C-A611-B5F87DDC0A07}" name="FurnitureJustification2" displayName="FurnitureJustification2" ref="H24:H30" totalsRowShown="0" headerRowDxfId="947">
  <tableColumns count="1">
    <tableColumn id="1" xr3:uid="{04F0467A-598E-9549-B1FB-9748356499D8}" name="Furniture &amp; Equipment Justification"/>
  </tableColumns>
  <tableStyleInfo name="Budget"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ABF05F17-655B-A34E-8751-62E2E39C60A6}" name="TrainingJustification2" displayName="TrainingJustification2" ref="H43:H48" totalsRowShown="0" headerRowDxfId="946" dataDxfId="945" tableBorderDxfId="944">
  <autoFilter ref="H43:H48" xr:uid="{93FDFBB9-C41C-C84E-9FBA-F3BA1E9BBAC1}">
    <filterColumn colId="0" hiddenButton="1"/>
  </autoFilter>
  <tableColumns count="1">
    <tableColumn id="1" xr3:uid="{57A3E942-8C7C-FD4A-8FC0-15A69A655EBD}" name="Staff Education &amp; Training Justification" dataDxfId="943"/>
  </tableColumns>
  <tableStyleInfo name="Budget" showFirstColumn="0" showLastColumn="0" showRowStripes="1" showColumnStripes="1"/>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256A7A12-A644-9F40-9578-7EC9BAF8DD3D}" name="ContractualJustification2" displayName="ContractualJustification2" ref="H37:H42" totalsRowShown="0" headerRowDxfId="942" dataDxfId="941" tableBorderDxfId="940">
  <autoFilter ref="H37:H42" xr:uid="{EF39B71F-C0E8-4C49-BD5A-6B972486184D}">
    <filterColumn colId="0" hiddenButton="1"/>
  </autoFilter>
  <tableColumns count="1">
    <tableColumn id="1" xr3:uid="{F54A57E4-6FDE-FE4D-AF0A-28C7667D0F35}" name="Contractual Justification" dataDxfId="939"/>
  </tableColumns>
  <tableStyleInfo name="Budget"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EFA69EFA-9D95-E84B-A04E-D86BFFF4DF49}" name="SuppliesJustification2" displayName="SuppliesJustification2" ref="H31:H36" totalsRowShown="0" headerRowDxfId="938" dataDxfId="937" tableBorderDxfId="936">
  <autoFilter ref="H31:H36" xr:uid="{37B2CA32-0E03-1241-AD4B-A8D264B66DCB}">
    <filterColumn colId="0" hiddenButton="1"/>
  </autoFilter>
  <tableColumns count="1">
    <tableColumn id="1" xr3:uid="{DEC05D04-1D24-AC46-BC3C-A2DCEF69071C}" name="Supplies Justification" dataDxfId="935"/>
  </tableColumns>
  <tableStyleInfo name="Budget"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DBAFA77-0B3F-0043-AAC9-AF6ECDC8A745}" name="BuildingJustification2" displayName="BuildingJustification2" ref="H49:H54" totalsRowShown="0" headerRowDxfId="934" dataDxfId="933" tableBorderDxfId="932">
  <autoFilter ref="H49:H54" xr:uid="{06EF043D-4562-744B-8C31-03C36596FE2F}">
    <filterColumn colId="0" hiddenButton="1"/>
  </autoFilter>
  <tableColumns count="1">
    <tableColumn id="1" xr3:uid="{AE7D496B-CC67-9F4B-BD3E-B6EC3854FB68}" name="Building, Space &amp; Maintenance Justification" dataDxfId="931"/>
  </tableColumns>
  <tableStyleInfo name="Budget" showFirstColumn="0" showLastColumn="0" showRowStripes="1"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3D3BA4-E99E-844A-A7E0-11F7ED5C6D97}" name="Program1Benefits" displayName="Program1Benefits" ref="A11:E17" totalsRowCount="1" headerRowDxfId="1128">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B047B7BC-B171-774D-A7B4-676040C2F0D1}" name="Benefits &amp; Taxes" totalsRowLabel="Total Benefits" dataDxfId="1127" totalsRowDxfId="1126"/>
    <tableColumn id="2" xr3:uid="{248F68C3-1EC2-C640-83D0-9630E79C54D8}" name="ECBG" totalsRowFunction="sum" dataDxfId="1125" totalsRowDxfId="1124"/>
    <tableColumn id="3" xr3:uid="{3139A95F-2F83-7441-90A5-18BFD43A47E4}" name="Other" totalsRowFunction="sum" dataDxfId="1123" totalsRowDxfId="1122"/>
    <tableColumn id="4" xr3:uid="{F455369A-6A34-4D4A-B6DB-0F1CBD69CCD8}" name="In-Kind" totalsRowFunction="sum" dataDxfId="1121" totalsRowDxfId="1120"/>
    <tableColumn id="5" xr3:uid="{218F09B7-26B3-484E-935F-7B06B6B8A97D}" name="Total" totalsRowFunction="sum" dataDxfId="1119" totalsRowDxfId="1118"/>
  </tableColumns>
  <tableStyleInfo name="Budget" showFirstColumn="0" showLastColumn="1" showRowStripes="1" showColumnStripes="1"/>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59CC80E-7076-CE47-A5A9-030108F60651}" name="OtherJustification2" displayName="OtherJustification2" ref="H55:H60" totalsRowShown="0" headerRowDxfId="930" dataDxfId="929" tableBorderDxfId="928">
  <autoFilter ref="H55:H60" xr:uid="{A003C5A7-9BA2-0E4F-9B58-157A4A620AF3}">
    <filterColumn colId="0" hiddenButton="1"/>
  </autoFilter>
  <tableColumns count="1">
    <tableColumn id="1" xr3:uid="{4665AECD-0B56-CA4B-8EE0-D96482F3D21C}" name="Other Justification" dataDxfId="927"/>
  </tableColumns>
  <tableStyleInfo name="Budget" showFirstColumn="0" showLastColumn="0" showRowStripes="1" showColumnStripes="1"/>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4D63CEF5-3447-D447-8B0B-3432EFF61A5D}" name="Program3Personnel" displayName="Program3Personnel" ref="A4:G10" totalsRowCount="1" headerRowDxfId="926">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588A371-1EF0-CE44-83D9-A03A5717AD9C}" name="Personnel (Salaries): The project will pay the salary for the following staff: (e.g. Exec. Director, Intake Specialist, etc.)" totalsRowLabel="Total Personnel" totalsRowDxfId="925"/>
    <tableColumn id="2" xr3:uid="{DCC6D99C-FC0E-E242-928F-E65DF0CB6555}" name="Annual Salary/Rate (e.g. $54,000)" totalsRowFunction="sum" totalsRowDxfId="924"/>
    <tableColumn id="3" xr3:uid="{F6C69C97-5313-6245-8C34-C2D48E3FE056}" name="Indicate FTE ECBG portion (e.g. 0.50 FTE) " totalsRowFunction="sum" totalsRowDxfId="923"/>
    <tableColumn id="4" xr3:uid="{35C9931F-6B25-DC44-9F03-840AD69E9F3C}" name="ECBG Cost (e.g. $27,000)" totalsRowFunction="sum" dataDxfId="922" totalsRowDxfId="921">
      <calculatedColumnFormula>Program3Personnel[[#This Row],[Annual Salary/Rate (e.g. $54,000)]]*Program3Personnel[[#This Row],[Indicate FTE ECBG portion (e.g. 0.50 FTE) ]]</calculatedColumnFormula>
    </tableColumn>
    <tableColumn id="5" xr3:uid="{6BC73E65-1E6A-6D43-B7DD-8711B85F731F}" name="Other" totalsRowFunction="sum" totalsRowDxfId="920"/>
    <tableColumn id="6" xr3:uid="{AC45574F-8099-524E-B7D6-7A0769A171B4}" name="In-Kind" totalsRowFunction="sum" totalsRowDxfId="919"/>
    <tableColumn id="7" xr3:uid="{6401B180-66DD-AA4A-AEC3-82EA7788FBF3}" name="Total" totalsRowFunction="sum" totalsRowDxfId="918">
      <calculatedColumnFormula>SUM(D5:F5)</calculatedColumnFormula>
    </tableColumn>
  </tableColumns>
  <tableStyleInfo name="Budget" showFirstColumn="0" showLastColumn="1" showRowStripes="1" showColumnStripes="1"/>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C50FF3E3-20C5-644D-995B-B9E748704909}" name="Program3Benefits" displayName="Program3Benefits" ref="A11:E17" totalsRowCount="1" headerRowDxfId="917">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36C38ACE-B40B-0D41-988A-72E1390B5D7F}" name="Benefits &amp; Taxes" totalsRowLabel="Total Benefits" dataDxfId="916" totalsRowDxfId="915"/>
    <tableColumn id="2" xr3:uid="{69C7B6D7-8520-7347-8BC7-EEE246A4604D}" name="ECBG" totalsRowFunction="sum" dataDxfId="914" totalsRowDxfId="913"/>
    <tableColumn id="3" xr3:uid="{34FB8712-C543-3C44-ACF7-D7A35799B900}" name="Other" totalsRowFunction="sum" dataDxfId="912" totalsRowDxfId="911"/>
    <tableColumn id="4" xr3:uid="{454315F9-D39E-4846-A5D1-498AE2DC70BF}" name="In-Kind" totalsRowFunction="sum" dataDxfId="910" totalsRowDxfId="909"/>
    <tableColumn id="5" xr3:uid="{37390FAC-CCE7-8943-AFA2-DDB336C1B97F}" name="Total" totalsRowFunction="sum" dataDxfId="908" totalsRowDxfId="907">
      <calculatedColumnFormula>SUM(B12:D12)</calculatedColumnFormula>
    </tableColumn>
  </tableColumns>
  <tableStyleInfo name="Budget" showFirstColumn="0" showLastColumn="1" showRowStripes="1" showColumnStripes="1"/>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B3D9A0C-4198-8348-888A-70F101BA539A}" name="Program3Travel" displayName="Program3Travel" ref="A18:E23" totalsRowCount="1" headerRowDxfId="906">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5A3C47F0-D5B3-D347-8A8C-491468384D2C}" name="Travel &amp; Subsistence" totalsRowLabel="Total Travel &amp; Subsistence" totalsRowDxfId="905"/>
    <tableColumn id="2" xr3:uid="{C489422E-AFE0-8F4B-A32C-16E9817A75AE}" name="ECBG" totalsRowFunction="sum" totalsRowDxfId="904"/>
    <tableColumn id="3" xr3:uid="{A5D62197-C1E2-D34F-8D5E-55DB5D186ED1}" name="Other" totalsRowFunction="sum" totalsRowDxfId="903"/>
    <tableColumn id="4" xr3:uid="{E0DA9141-A507-2C4A-9901-96205C30D1CF}" name="In-Kind" totalsRowFunction="sum" totalsRowDxfId="902"/>
    <tableColumn id="5" xr3:uid="{85F32465-7601-8F48-8366-ADE9031AD04D}" name="Total" totalsRowFunction="sum" totalsRowDxfId="901">
      <calculatedColumnFormula>SUM(B19:D19)</calculatedColumnFormula>
    </tableColumn>
  </tableColumns>
  <tableStyleInfo name="Budget" showFirstColumn="0" showLastColumn="1" showRowStripes="1" showColumnStripes="1"/>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4E8359CB-3FF0-4A45-8CEB-8CE992C8A508}" name="Program3Furniture" displayName="Program3Furniture" ref="A24:E30" totalsRowCount="1" headerRowDxfId="900">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D6D8F545-3A34-AC4C-9644-C70E761B4CA1}" name="Furniture &amp; Equipment" totalsRowLabel="Total Furniture and Equipment"/>
    <tableColumn id="2" xr3:uid="{745D955C-FD94-BF4D-838A-C2789D076A36}" name="ECBG" totalsRowFunction="sum"/>
    <tableColumn id="3" xr3:uid="{EAF15B5C-80F3-124D-9191-E24BE6487BA1}" name="Other" totalsRowFunction="sum"/>
    <tableColumn id="4" xr3:uid="{31AF136F-541C-5E4F-B9D2-62C4E80867EC}" name="In-Kind" totalsRowFunction="sum"/>
    <tableColumn id="5" xr3:uid="{DB2350AD-297D-A244-8F58-8A98C6A6AEEA}" name="Total" totalsRowFunction="sum">
      <calculatedColumnFormula>SUM(B25:D25)</calculatedColumnFormula>
    </tableColumn>
  </tableColumns>
  <tableStyleInfo name="Budget" showFirstColumn="0" showLastColumn="1" showRowStripes="1" showColumnStripes="1"/>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6B255A0E-EA06-AD47-B536-465450E90968}" name="Program3Supplies" displayName="Program3Supplies" ref="A31:E36" totalsRowCount="1" headerRowDxfId="899">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247D994C-409E-044E-BE3A-CF327BC1DD31}" name="Supplies" totalsRowLabel="Total Supplies" totalsRowDxfId="898"/>
    <tableColumn id="2" xr3:uid="{DBA22E6A-D4F6-6E4D-A534-9F7A9F586C3B}" name="ECBG" totalsRowFunction="sum" totalsRowDxfId="897"/>
    <tableColumn id="3" xr3:uid="{804AC35B-79F3-A448-ADED-A17F7D17209C}" name="Other" totalsRowFunction="sum" totalsRowDxfId="896"/>
    <tableColumn id="4" xr3:uid="{E0674FB2-EDB1-AB45-B528-3D56CB66117D}" name="In-Kind" totalsRowFunction="sum" totalsRowDxfId="895"/>
    <tableColumn id="5" xr3:uid="{49B25709-F8D0-684A-954C-1B371E53AF38}" name="Total" totalsRowFunction="sum" totalsRowDxfId="894">
      <calculatedColumnFormula>SUM(B32:D32)</calculatedColumnFormula>
    </tableColumn>
  </tableColumns>
  <tableStyleInfo name="Budget" showFirstColumn="0" showLastColumn="1" showRowStripes="1" showColumnStripes="1"/>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735F333-205A-B743-8346-EADC5DFCA42C}" name="Program3Contractual" displayName="Program3Contractual" ref="A37:E42" totalsRowCount="1" headerRowDxfId="893">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67837FE9-B519-A44F-BD7F-3B0A0FA3AE07}" name="Contractual" totalsRowLabel="Total" dataDxfId="892" totalsRowDxfId="891"/>
    <tableColumn id="2" xr3:uid="{AE3A3CF5-E42B-5E4A-B7F7-7CE63120912C}" name="ECBG" totalsRowFunction="sum" dataDxfId="890" totalsRowDxfId="889"/>
    <tableColumn id="3" xr3:uid="{C681DBFA-98E8-034E-9233-0CEE3AE20BFF}" name="Other" totalsRowFunction="sum" dataDxfId="888" totalsRowDxfId="887"/>
    <tableColumn id="4" xr3:uid="{6E976C10-745F-9C45-9377-29101067D12A}" name="In-Kind" totalsRowFunction="sum" dataDxfId="886" totalsRowDxfId="885"/>
    <tableColumn id="5" xr3:uid="{862C79DF-41E4-2740-8B7B-ADF2819A92BD}" name="Total" totalsRowFunction="sum" dataDxfId="884" totalsRowDxfId="883">
      <calculatedColumnFormula>SUM(B38:D38)</calculatedColumnFormula>
    </tableColumn>
  </tableColumns>
  <tableStyleInfo name="Budget" showFirstColumn="0" showLastColumn="1" showRowStripes="1" showColumnStripes="1"/>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968BE29-9F0D-814B-8E97-9AA238970EAC}" name="Program3Training" displayName="Program3Training"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99D99C68-981C-AD45-946E-4679D0709EEA}" name="Staff Education &amp; Training (e.g. Training Expenses, Consulting Fees, etc.)" totalsRowLabel="Total Staff Education &amp; Training"/>
    <tableColumn id="2" xr3:uid="{DD8671BB-BBC9-F943-B721-889230D48C2F}" name="ECBG" totalsRowFunction="sum" dataDxfId="882" totalsRowDxfId="881"/>
    <tableColumn id="3" xr3:uid="{219A1998-EB0C-A941-A774-236A31182282}" name="Other" totalsRowFunction="sum" dataDxfId="880" totalsRowDxfId="879"/>
    <tableColumn id="4" xr3:uid="{1EF00905-42B6-EC42-9778-0E25BFAB5C02}" name="In-Kind" totalsRowFunction="sum" dataDxfId="878" totalsRowDxfId="877"/>
    <tableColumn id="5" xr3:uid="{7AFBCE3F-42E3-144B-9747-2B73BAEA22E9}" name="Total" totalsRowFunction="sum" dataDxfId="876" totalsRowDxfId="875">
      <calculatedColumnFormula>SUM(B44:D44)</calculatedColumnFormula>
    </tableColumn>
  </tableColumns>
  <tableStyleInfo name="Budget" showFirstColumn="0" showLastColumn="1" showRowStripes="1" showColumnStripes="1"/>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9FB84F8-E649-7641-A356-EA84BD3E15BE}" name="Program3Building" displayName="Program3Building" ref="A49:E54" totalsRowCount="1" headerRowDxfId="874">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8251FAEA-8732-574A-916A-1DC94E543BFB}" name="Building, Space &amp; Maintenance" totalsRowLabel="Total Building, Space &amp; Maintenance"/>
    <tableColumn id="2" xr3:uid="{9F347801-9166-5F4C-BA7F-E828C4AFDB45}" name="ECBG" totalsRowFunction="sum" dataDxfId="873" totalsRowDxfId="872"/>
    <tableColumn id="3" xr3:uid="{6A68DEBA-BE79-DF4F-913F-1332E266F3D0}" name="Other" totalsRowFunction="sum" dataDxfId="871" totalsRowDxfId="870"/>
    <tableColumn id="4" xr3:uid="{A898572D-C9D4-D043-AD06-B7B24127A8C2}" name="In-Kind" totalsRowFunction="sum" dataDxfId="869" totalsRowDxfId="868"/>
    <tableColumn id="5" xr3:uid="{B37A1D5D-4590-1743-9928-A12727BD3243}" name="Total" totalsRowFunction="sum" dataDxfId="867" totalsRowDxfId="866">
      <calculatedColumnFormula>SUM(B50:D50)</calculatedColumnFormula>
    </tableColumn>
  </tableColumns>
  <tableStyleInfo name="Budget" showFirstColumn="0" showLastColumn="1" showRowStripes="1" showColumnStripes="1"/>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CB2B516-2565-5F42-8715-1BD47A684444}" name="Program3Other" displayName="Program3Other" ref="A55:E60" totalsRowCount="1" headerRowDxfId="865">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3FEB5332-E7E4-3E4D-ACF9-C9F600074E16}" name="Other (e.g. Required Audit)" totalsRowLabel="Total Other" dataDxfId="864" totalsRowDxfId="863"/>
    <tableColumn id="2" xr3:uid="{0776AFFE-2DDC-004D-9869-65208DCB0174}" name="ECBG" totalsRowFunction="sum" dataDxfId="862" totalsRowDxfId="861"/>
    <tableColumn id="3" xr3:uid="{4A92E5DA-464D-6348-A6D9-9769BA3B1FC9}" name="Other" totalsRowFunction="sum" dataDxfId="860" totalsRowDxfId="859"/>
    <tableColumn id="4" xr3:uid="{E07882A3-D920-D142-80F9-FC77AEB3CD6B}" name="In-Kind" totalsRowFunction="sum" dataDxfId="858" totalsRowDxfId="857"/>
    <tableColumn id="5" xr3:uid="{67226CCE-791B-E54B-A3CE-98730F512272}" name="Total" totalsRowFunction="sum" dataDxfId="856" totalsRowDxfId="855">
      <calculatedColumnFormula>SUM(B56:D56)</calculatedColumnFormula>
    </tableColumn>
  </tableColumns>
  <tableStyleInfo name="Budget" showFirstColumn="0" showLastColumn="1"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15B0778-EF24-254F-B296-2078BA918E29}" name="Program1Travel" displayName="Program1Travel" ref="A18:E23" totalsRowCount="1" headerRowDxfId="1117">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E36161B1-D534-7B49-AF61-6CDB6AA30E84}" name="Travel &amp; Subsistence" totalsRowLabel="Total Travel &amp; Subsistence" totalsRowDxfId="1116"/>
    <tableColumn id="2" xr3:uid="{1061BA93-6E1D-4149-9EDD-820D04EE50A3}" name="ECBG" totalsRowFunction="sum" totalsRowDxfId="1115"/>
    <tableColumn id="3" xr3:uid="{EFEF6714-CF97-7A4E-8978-23870167153F}" name="Other" totalsRowFunction="sum" totalsRowDxfId="1114"/>
    <tableColumn id="4" xr3:uid="{5C7DE7B5-AB1D-A34C-893E-A0D2827F6F65}" name="In-Kind" totalsRowFunction="sum" totalsRowDxfId="1113"/>
    <tableColumn id="5" xr3:uid="{4F49340A-80E1-A348-9454-23A3D7BDE0E8}" name="Total" totalsRowFunction="sum" totalsRowDxfId="1112">
      <calculatedColumnFormula>SUM(B19:D19)</calculatedColumnFormula>
    </tableColumn>
  </tableColumns>
  <tableStyleInfo name="Budget" showFirstColumn="0" showLastColumn="1" showRowStripes="1" showColumnStripes="1"/>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36F2989F-1713-8741-A6AE-4D2FDB99131B}" name="Program3Indirect" displayName="Program3Indirect" ref="A61:E62" totalsRowShown="0" headerRowDxfId="854" dataDxfId="853">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58630AAA-E041-ED42-B063-4B4FA44203F4}" name="Indirect Expense" dataDxfId="852"/>
    <tableColumn id="2" xr3:uid="{DC1D3666-BE31-7343-88FF-461A35950D71}" name="ECBG" dataDxfId="851"/>
    <tableColumn id="3" xr3:uid="{0DABCCB2-C7E9-7F4D-BCB0-A3797AC19B2E}" name="Other" dataDxfId="850"/>
    <tableColumn id="4" xr3:uid="{F65AF2DF-FFD0-4B43-BF9E-A4224CA100E6}" name="In-Kind" dataDxfId="849"/>
    <tableColumn id="5" xr3:uid="{1586C653-CF54-A046-B2BC-A15C78ACFB55}" name="Total" dataDxfId="848">
      <calculatedColumnFormula>SUM(B62:D62)</calculatedColumnFormula>
    </tableColumn>
  </tableColumns>
  <tableStyleInfo name="Budget" showFirstColumn="0" showLastColumn="1" showRowStripes="1" showColumnStripes="1"/>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CF030073-C412-9041-9771-F480C6AF080C}" name="PersonnelJustification3" displayName="PersonnelJustification3" ref="H4:H10" totalsRowShown="0" headerRowDxfId="847">
  <tableColumns count="1">
    <tableColumn id="1" xr3:uid="{320ACF38-624B-7C42-BDDD-63CD94C4F6EA}" name="Personnel Justification"/>
  </tableColumns>
  <tableStyleInfo name="Budget"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F0383B53-2B2F-B548-A603-FC61A16168CD}" name="BenefitsJustification3" displayName="BenefitsJustification3" ref="H11:H17" totalsRowShown="0" headerRowDxfId="846">
  <autoFilter ref="H11:H17" xr:uid="{3A924718-3B5F-C34A-8FC4-B2AAF6F7B053}">
    <filterColumn colId="0" hiddenButton="1"/>
  </autoFilter>
  <tableColumns count="1">
    <tableColumn id="1" xr3:uid="{A44DC692-40EB-1649-8B59-E5BBE085B442}" name="Benefits &amp; Taxes Justification"/>
  </tableColumns>
  <tableStyleInfo name="Budget"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634F4A3B-E392-9A43-8727-3BF92F695CB3}" name="TravelJustification3" displayName="TravelJustification3" ref="H18:H23" totalsRowShown="0" headerRowDxfId="845">
  <tableColumns count="1">
    <tableColumn id="1" xr3:uid="{230E798A-C874-804F-AF22-308CA8498DB5}" name="Travel &amp; Subsistence Justification"/>
  </tableColumns>
  <tableStyleInfo name="Budget"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9552409F-0A99-F944-A3AA-045FCD0A7FC5}" name="FurnitureJustification3" displayName="FurnitureJustification3" ref="H24:H30" totalsRowShown="0" headerRowDxfId="844">
  <tableColumns count="1">
    <tableColumn id="1" xr3:uid="{B2D2BD70-7518-CD4D-BE53-DE30094EA4AB}" name="Furniture &amp; Equipment Justification"/>
  </tableColumns>
  <tableStyleInfo name="Budget"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1579FEEF-0EBF-6A4C-BD77-5E6FDC1E8BB3}" name="TrainingJustification3" displayName="TrainingJustification3" ref="H43:H48" totalsRowShown="0" headerRowDxfId="843" dataDxfId="842" tableBorderDxfId="841">
  <autoFilter ref="H43:H48" xr:uid="{93FDFBB9-C41C-C84E-9FBA-F3BA1E9BBAC1}">
    <filterColumn colId="0" hiddenButton="1"/>
  </autoFilter>
  <tableColumns count="1">
    <tableColumn id="1" xr3:uid="{61CCE776-8304-A848-93BD-04DA77C95D9F}" name="Staff Education &amp; Training Justification" dataDxfId="840"/>
  </tableColumns>
  <tableStyleInfo name="Budget" showFirstColumn="0" showLastColumn="0" showRowStripes="1" showColumnStripes="1"/>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B7E0FC42-2986-DE44-B3CF-E60978B4F8B9}" name="ContractualJustification3" displayName="ContractualJustification3" ref="H37:H42" totalsRowShown="0" headerRowDxfId="839" dataDxfId="838" tableBorderDxfId="837">
  <autoFilter ref="H37:H42" xr:uid="{EF39B71F-C0E8-4C49-BD5A-6B972486184D}">
    <filterColumn colId="0" hiddenButton="1"/>
  </autoFilter>
  <tableColumns count="1">
    <tableColumn id="1" xr3:uid="{D0F24418-FAF8-674D-8749-8B0091C294F4}" name="Contractual Justification" dataDxfId="836"/>
  </tableColumns>
  <tableStyleInfo name="Budget"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8EE0D407-AC64-AB4D-9345-F329FEDB7BD0}" name="SuppliesJustification3" displayName="SuppliesJustification3" ref="H31:H36" totalsRowShown="0" headerRowDxfId="835" dataDxfId="834" tableBorderDxfId="833">
  <autoFilter ref="H31:H36" xr:uid="{37B2CA32-0E03-1241-AD4B-A8D264B66DCB}">
    <filterColumn colId="0" hiddenButton="1"/>
  </autoFilter>
  <tableColumns count="1">
    <tableColumn id="1" xr3:uid="{F984AD1A-41DC-C64D-ABAE-F5427994F230}" name="Supplies Justification" dataDxfId="832"/>
  </tableColumns>
  <tableStyleInfo name="Budget"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785BE481-6DD9-1947-B6B3-D5D09AA4BA18}" name="BuildingJustification3" displayName="BuildingJustification3" ref="H49:H54" totalsRowShown="0" headerRowDxfId="831" dataDxfId="830" tableBorderDxfId="829">
  <autoFilter ref="H49:H54" xr:uid="{06EF043D-4562-744B-8C31-03C36596FE2F}">
    <filterColumn colId="0" hiddenButton="1"/>
  </autoFilter>
  <tableColumns count="1">
    <tableColumn id="1" xr3:uid="{89F59292-DB26-5B4B-B446-1F8D896C94EC}" name="Building, Space &amp; Maintenance Justification" dataDxfId="828"/>
  </tableColumns>
  <tableStyleInfo name="Budget" showFirstColumn="0" showLastColumn="0" showRowStripes="1" showColumnStripes="1"/>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CA59BE6C-AC0B-384D-838A-9085A928C317}" name="OtherJustification3" displayName="OtherJustification3" ref="H55:H60" totalsRowShown="0" headerRowDxfId="827" dataDxfId="826" tableBorderDxfId="825">
  <autoFilter ref="H55:H60" xr:uid="{A003C5A7-9BA2-0E4F-9B58-157A4A620AF3}">
    <filterColumn colId="0" hiddenButton="1"/>
  </autoFilter>
  <tableColumns count="1">
    <tableColumn id="1" xr3:uid="{4F058868-1FAC-0D4F-B5F6-73AA2071A681}" name="Other Justification" dataDxfId="824"/>
  </tableColumns>
  <tableStyleInfo name="Budget" showFirstColumn="0" showLastColumn="0"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8068F8-1412-4B4D-8913-34D71DE954BC}" name="Program1Furniture" displayName="Program1Furniture" ref="A24:E30" totalsRowCount="1" headerRowDxfId="1111">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AFD879B8-AD13-FB41-AA08-FE31B572D0E4}" name="Furniture &amp; Equipment" totalsRowLabel="Total Furniture and Equipment" totalsRowDxfId="1110"/>
    <tableColumn id="2" xr3:uid="{656F0C35-3D47-9546-96EE-634FA57A92B2}" name="ECBG" totalsRowFunction="sum" totalsRowDxfId="1109"/>
    <tableColumn id="3" xr3:uid="{367E8D8A-A244-D147-BA4C-440ED72A368D}" name="Other" totalsRowFunction="sum" totalsRowDxfId="1108"/>
    <tableColumn id="4" xr3:uid="{85FB8094-66CC-DE46-910D-13FE8EED1B15}" name="In-Kind" totalsRowFunction="sum" totalsRowDxfId="1107"/>
    <tableColumn id="5" xr3:uid="{7FF7ECF6-5D5B-2F41-8A3A-B4397AC7C63C}" name="Total" totalsRowFunction="sum" totalsRowDxfId="1106">
      <calculatedColumnFormula>SUM(B25:D25)</calculatedColumnFormula>
    </tableColumn>
  </tableColumns>
  <tableStyleInfo name="Budget" showFirstColumn="0" showLastColumn="1" showRowStripes="1" showColumnStripes="1"/>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AD697741-76D3-AD42-83FA-D60F217B7D4E}" name="Program4Personnel" displayName="Program4Personnel" ref="A4:G10" totalsRowCount="1" headerRowDxfId="823">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33ECF0-B47F-6D42-8AD1-B837D38C192D}" name="Personnel (Salaries): The project will pay the salary for the following staff: (e.g. Exec. Director, Intake Specialist, etc.)" totalsRowLabel="Total Personnel" totalsRowDxfId="822"/>
    <tableColumn id="2" xr3:uid="{2A8DACD3-52FC-264A-A330-659A1FB2448A}" name="Annual Salary/Rate (e.g. $54,000)" totalsRowFunction="sum" totalsRowDxfId="821"/>
    <tableColumn id="3" xr3:uid="{D61493F7-C6C0-F94A-84D2-3D201C619C0D}" name="Indicate FTE ECBG portion (e.g. 0.50 FTE) " totalsRowFunction="sum" totalsRowDxfId="820"/>
    <tableColumn id="4" xr3:uid="{16F82F39-EC13-7249-B185-78C3561858A1}" name="ECBG Cost (e.g. $27,000)" totalsRowFunction="sum" dataDxfId="819" totalsRowDxfId="818">
      <calculatedColumnFormula>Program4Personnel[[#This Row],[Annual Salary/Rate (e.g. $54,000)]]*Program4Personnel[[#This Row],[Indicate FTE ECBG portion (e.g. 0.50 FTE) ]]</calculatedColumnFormula>
    </tableColumn>
    <tableColumn id="5" xr3:uid="{F536D28C-E25E-0A40-934C-92BDD4255ED0}" name="Other" totalsRowFunction="sum" totalsRowDxfId="817"/>
    <tableColumn id="6" xr3:uid="{812F06FC-5C5B-CF4E-B8A5-346E8FB6BB4D}" name="In-Kind" totalsRowFunction="sum" totalsRowDxfId="816"/>
    <tableColumn id="7" xr3:uid="{547FF9BE-13DD-5445-AC27-91DF38E4BCB3}" name="Total" totalsRowFunction="sum" totalsRowDxfId="815">
      <calculatedColumnFormula>SUM(D5:F5)</calculatedColumnFormula>
    </tableColumn>
  </tableColumns>
  <tableStyleInfo name="Budget" showFirstColumn="0" showLastColumn="1" showRowStripes="1" showColumnStripes="1"/>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44584ECF-8806-E241-995A-08B97C93A45E}" name="Program4Benefits" displayName="Program4Benefits" ref="A11:E17" totalsRowCount="1" headerRowDxfId="814">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59B9505D-041A-2344-8063-DA50D5818A9B}" name="Benefits &amp; Taxes" totalsRowLabel="Total Benefits" dataDxfId="813" totalsRowDxfId="812"/>
    <tableColumn id="2" xr3:uid="{CE8673BE-3CF7-B14C-8DDC-4393B660CDA7}" name="ECBG" totalsRowFunction="sum" dataDxfId="811" totalsRowDxfId="810"/>
    <tableColumn id="3" xr3:uid="{31567033-CBD7-5745-ABD9-17C94493291D}" name="Other" totalsRowFunction="sum" dataDxfId="809" totalsRowDxfId="808"/>
    <tableColumn id="4" xr3:uid="{8AC38FFF-7A09-7E4D-BECB-317B39536952}" name="In-Kind" totalsRowFunction="sum" dataDxfId="807" totalsRowDxfId="806"/>
    <tableColumn id="5" xr3:uid="{CF18217E-CDCB-E346-B4F7-7A01E00D29F7}" name="Total" totalsRowFunction="sum" dataDxfId="805" totalsRowDxfId="804">
      <calculatedColumnFormula>SUM(B12:D12)</calculatedColumnFormula>
    </tableColumn>
  </tableColumns>
  <tableStyleInfo name="Budget" showFirstColumn="0" showLastColumn="1" showRowStripes="1" showColumnStripes="1"/>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812C9259-1467-F747-8316-D7BA8C50DFC9}" name="Program4Travel" displayName="Program4Travel" ref="A18:E23" totalsRowCount="1" headerRowDxfId="803">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BCD4C1D9-F4DC-124A-8011-BE2B84B55601}" name="Travel &amp; Subsistence" totalsRowLabel="Total Travel &amp; Subsistence" totalsRowDxfId="802"/>
    <tableColumn id="2" xr3:uid="{6520493C-BC71-D044-8C7D-5719EC7F27BE}" name="ECBG" totalsRowFunction="sum" totalsRowDxfId="801"/>
    <tableColumn id="3" xr3:uid="{02E3CD4C-504E-DC49-991F-BF7695824D8A}" name="Other" totalsRowFunction="sum" totalsRowDxfId="800"/>
    <tableColumn id="4" xr3:uid="{DFFCD3C0-4199-DB45-884D-7A35CD88C1A3}" name="In-Kind" totalsRowFunction="sum" totalsRowDxfId="799"/>
    <tableColumn id="5" xr3:uid="{3FC4E346-79B0-4C4A-B91D-DDB7F995E851}" name="Total" totalsRowFunction="sum" totalsRowDxfId="798">
      <calculatedColumnFormula>SUM(B19:D19)</calculatedColumnFormula>
    </tableColumn>
  </tableColumns>
  <tableStyleInfo name="Budget" showFirstColumn="0" showLastColumn="1" showRowStripes="1" showColumnStripes="1"/>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1DA56406-3F03-5D41-A436-6327A02324AB}" name="Program4Furniture" displayName="Program4Furniture" ref="A24:E30" totalsRowCount="1" headerRowDxfId="797">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C2C42292-F8EC-CB4D-BB81-6FAD65EF0DC8}" name="Furniture &amp; Equipment" totalsRowLabel="Total Furniture and Equipment"/>
    <tableColumn id="2" xr3:uid="{AC184530-3A42-0846-8861-61895A561518}" name="ECBG" totalsRowFunction="sum"/>
    <tableColumn id="3" xr3:uid="{DF803C07-8C41-CC44-AB1C-F1F7596430C6}" name="Other" totalsRowFunction="sum"/>
    <tableColumn id="4" xr3:uid="{9230CCA9-25FE-5842-99BD-5AC864039E8B}" name="In-Kind" totalsRowFunction="sum"/>
    <tableColumn id="5" xr3:uid="{07761B00-0669-E843-8D7A-3911A854DD7C}" name="Total" totalsRowFunction="sum">
      <calculatedColumnFormula>SUM(B25:D25)</calculatedColumnFormula>
    </tableColumn>
  </tableColumns>
  <tableStyleInfo name="Budget" showFirstColumn="0" showLastColumn="1" showRowStripes="1" showColumnStripes="1"/>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1B448AC0-86DF-244D-B601-4A594EF856B5}" name="Program4Supplies" displayName="Program4Supplies" ref="A31:E36" totalsRowCount="1" headerRowDxfId="796">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CA094DDD-B5AA-D44A-BB4A-E4D8C53FDCA3}" name="Supplies" totalsRowLabel="Total Supplies" totalsRowDxfId="795"/>
    <tableColumn id="2" xr3:uid="{353BC13C-28CF-9044-BE46-041A4B0CF4AF}" name="ECBG" totalsRowFunction="sum" totalsRowDxfId="794"/>
    <tableColumn id="3" xr3:uid="{DD1351F3-C39F-9E4C-952C-B6884C6494F8}" name="Other" totalsRowFunction="sum" totalsRowDxfId="793"/>
    <tableColumn id="4" xr3:uid="{CCDD03F8-EBA5-CF4E-BEA6-B211A932765F}" name="In-Kind" totalsRowFunction="sum" totalsRowDxfId="792"/>
    <tableColumn id="5" xr3:uid="{802E9610-54DB-0D4D-B166-6D53C8350508}" name="Total" totalsRowFunction="sum" totalsRowDxfId="791">
      <calculatedColumnFormula>SUM(B32:D32)</calculatedColumnFormula>
    </tableColumn>
  </tableColumns>
  <tableStyleInfo name="Budget" showFirstColumn="0" showLastColumn="1" showRowStripes="1" showColumnStripes="1"/>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9974FC1D-CEEC-8F40-9944-85C0544CD0CC}" name="Program4Contractual" displayName="Program4Contractual" ref="A37:E42" totalsRowCount="1" headerRowDxfId="790">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117D4C43-56B6-2F44-9C63-0D5E9B4F67DB}" name="Contractual" totalsRowLabel="Total" dataDxfId="789" totalsRowDxfId="788"/>
    <tableColumn id="2" xr3:uid="{50224B6E-345E-484D-9D2F-7461EF9B5AF9}" name="ECBG" totalsRowFunction="sum" dataDxfId="787" totalsRowDxfId="786"/>
    <tableColumn id="3" xr3:uid="{9751009C-9795-F54B-B136-FD5EDEBFB53C}" name="Other" totalsRowFunction="sum" dataDxfId="785" totalsRowDxfId="784"/>
    <tableColumn id="4" xr3:uid="{1FE745CD-BBEB-D247-AB93-43C8F1F4FB87}" name="In-Kind" totalsRowFunction="sum" dataDxfId="783" totalsRowDxfId="782"/>
    <tableColumn id="5" xr3:uid="{5816629C-8C38-E94E-BC64-0020FF30144F}" name="Total" totalsRowFunction="sum" dataDxfId="781" totalsRowDxfId="780">
      <calculatedColumnFormula>SUM(B38:D38)</calculatedColumnFormula>
    </tableColumn>
  </tableColumns>
  <tableStyleInfo name="Budget" showFirstColumn="0" showLastColumn="1" showRowStripes="1" showColumnStripes="1"/>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6C57A294-485E-4343-80CA-15F5C9CD71D0}" name="Program4Training" displayName="Program4Training"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686312CF-248F-F646-928D-E61AEE6565FE}" name="Staff Education &amp; Training (e.g. Training Expenses, Consulting Fees, etc.)" totalsRowLabel="Total Staff Education &amp; Training"/>
    <tableColumn id="2" xr3:uid="{2F493CC3-F8CA-6844-A2B9-5ADCFF9DC2A1}" name="ECBG" totalsRowFunction="sum" dataDxfId="779" totalsRowDxfId="778"/>
    <tableColumn id="3" xr3:uid="{071845F3-C37E-5D43-9A39-0E3B6D3204F1}" name="Other" totalsRowFunction="sum" dataDxfId="777" totalsRowDxfId="776"/>
    <tableColumn id="4" xr3:uid="{A4E34886-EC01-2841-9BEB-17D24789DC6E}" name="In-Kind" totalsRowFunction="sum" dataDxfId="775" totalsRowDxfId="774"/>
    <tableColumn id="5" xr3:uid="{4FD5D276-8849-6347-A85B-03E61060B0E9}" name="Total" totalsRowFunction="sum" dataDxfId="773" totalsRowDxfId="772">
      <calculatedColumnFormula>SUM(B44:D44)</calculatedColumnFormula>
    </tableColumn>
  </tableColumns>
  <tableStyleInfo name="Budget" showFirstColumn="0" showLastColumn="1" showRowStripes="1" showColumnStripes="1"/>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C6456D88-2F45-7C48-8DE2-3B6068D34B81}" name="Program4Building" displayName="Program4Building" ref="A49:E54" totalsRowCount="1" headerRowDxfId="771">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80897229-4900-544E-A81F-C1E21C39FE23}" name="Building, Space &amp; Maintenance" totalsRowLabel="Total Building, Space &amp; Maintenance"/>
    <tableColumn id="2" xr3:uid="{A858886B-9CA1-794B-BEB3-21D1B2D3090E}" name="ECBG" totalsRowFunction="sum" dataDxfId="770" totalsRowDxfId="769"/>
    <tableColumn id="3" xr3:uid="{2DAF265B-AFCE-7A46-A9A1-8B60812AA0B6}" name="Other" totalsRowFunction="sum" dataDxfId="768" totalsRowDxfId="767"/>
    <tableColumn id="4" xr3:uid="{6DE156D1-6358-7846-BADB-10DCB62519F4}" name="In-Kind" totalsRowFunction="sum" dataDxfId="766" totalsRowDxfId="765"/>
    <tableColumn id="5" xr3:uid="{551A6F1A-8FE0-4F4F-BD41-CB5F5281A7AD}" name="Total" totalsRowFunction="sum" dataDxfId="764" totalsRowDxfId="763">
      <calculatedColumnFormula>SUM(B50:D50)</calculatedColumnFormula>
    </tableColumn>
  </tableColumns>
  <tableStyleInfo name="Budget" showFirstColumn="0" showLastColumn="1" showRowStripes="1" showColumnStripes="1"/>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DE89BE4E-021B-C242-A706-7B309D135B4E}" name="Program4Other" displayName="Program4Other" ref="A55:E60" totalsRowCount="1" headerRowDxfId="762">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DF829C86-F780-D243-B18C-7D6827B6FC3B}" name="Other (e.g. Required Audit)" totalsRowLabel="Total Other" dataDxfId="761" totalsRowDxfId="760"/>
    <tableColumn id="2" xr3:uid="{B4B7C608-3954-CB4C-8F5A-D3FBD804247A}" name="ECBG" totalsRowFunction="sum" dataDxfId="759" totalsRowDxfId="758"/>
    <tableColumn id="3" xr3:uid="{6A5CB815-A645-7444-8D4A-05D9758222CA}" name="Other" totalsRowFunction="sum" dataDxfId="757" totalsRowDxfId="756"/>
    <tableColumn id="4" xr3:uid="{6032F8CC-D172-2D49-8D12-0C32FA3B3281}" name="In-Kind" totalsRowFunction="sum" dataDxfId="755" totalsRowDxfId="754"/>
    <tableColumn id="5" xr3:uid="{4EDB29EA-E537-A041-A678-C7E2F3259ECB}" name="Total" totalsRowFunction="sum" dataDxfId="753" totalsRowDxfId="752">
      <calculatedColumnFormula>SUM(B56:D56)</calculatedColumnFormula>
    </tableColumn>
  </tableColumns>
  <tableStyleInfo name="Budget" showFirstColumn="0" showLastColumn="1" showRowStripes="1" showColumnStripes="1"/>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8A871BBE-AB9C-7843-B223-774B2AB45FDD}" name="Program4Indirect" displayName="Program4Indirect" ref="A61:E62" totalsRowShown="0" headerRowDxfId="751" dataDxfId="750">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CFD13975-AA74-4143-B762-D9BD9635A393}" name="Indirect Expense" dataDxfId="749"/>
    <tableColumn id="2" xr3:uid="{9DF2091C-FC0B-9E41-8496-64597A2F2268}" name="ECBG" dataDxfId="748"/>
    <tableColumn id="3" xr3:uid="{6D96853F-9398-D441-92F8-811F429C0086}" name="Other" dataDxfId="747"/>
    <tableColumn id="4" xr3:uid="{544F2712-BF3A-0942-BC25-3FD12A25B2EF}" name="In-Kind" dataDxfId="746"/>
    <tableColumn id="5" xr3:uid="{A29F30F5-238C-494E-9A8B-F317DA833F2D}" name="Total" dataDxfId="745">
      <calculatedColumnFormula>SUM(B62:D62)</calculatedColumnFormula>
    </tableColumn>
  </tableColumns>
  <tableStyleInfo name="Budget" showFirstColumn="0" showLastColumn="1"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896EF55-6B8D-2347-98C4-1AD1494EEE4C}" name="Program1Supplies" displayName="Program1Supplies" ref="A31:E36" totalsRowCount="1" headerRowDxfId="1105">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6D529167-D21D-594E-A633-E7BE5CEAA047}" name="Supplies" totalsRowLabel="Total Supplies" totalsRowDxfId="1104"/>
    <tableColumn id="2" xr3:uid="{EAE935BB-27FD-1A48-8DF8-A15A0D784A37}" name="ECBG" totalsRowFunction="sum" totalsRowDxfId="1103"/>
    <tableColumn id="3" xr3:uid="{FAB44E5F-F212-CB43-B6D6-3A322009C121}" name="Other" totalsRowFunction="sum" totalsRowDxfId="1102"/>
    <tableColumn id="4" xr3:uid="{A3B0D16E-5A95-8A48-AC9D-3C52DBADB4BD}" name="In-Kind" totalsRowFunction="sum" totalsRowDxfId="1101"/>
    <tableColumn id="5" xr3:uid="{8201DE9E-A55F-744B-B4B6-C2EAF6E68F9A}" name="Total" totalsRowFunction="sum" totalsRowDxfId="1100"/>
  </tableColumns>
  <tableStyleInfo name="Budget" showFirstColumn="0" showLastColumn="1" showRowStripes="1" showColumnStripes="1"/>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AF89376D-23FF-E14B-A47D-5275A34EC40F}" name="PersonnelJustification4" displayName="PersonnelJustification4" ref="H4:H10" totalsRowShown="0" headerRowDxfId="744">
  <tableColumns count="1">
    <tableColumn id="1" xr3:uid="{DCAEB3A7-641E-C545-BACF-9A77A9FF64D8}" name="Personnel Justification"/>
  </tableColumns>
  <tableStyleInfo name="Budget"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7EEFCA1D-ECDA-E945-8303-D8B5011E8FA8}" name="BenefitsJustification4" displayName="BenefitsJustification4" ref="H11:H17" totalsRowShown="0" headerRowDxfId="743">
  <autoFilter ref="H11:H17" xr:uid="{3A924718-3B5F-C34A-8FC4-B2AAF6F7B053}">
    <filterColumn colId="0" hiddenButton="1"/>
  </autoFilter>
  <tableColumns count="1">
    <tableColumn id="1" xr3:uid="{016CCCB2-D43A-F346-98B8-42017E46AF58}" name="Benefits &amp; Taxes Justification"/>
  </tableColumns>
  <tableStyleInfo name="Budget"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D8EE6A82-E4CA-774F-A543-1B43292C14D1}" name="TravelJustification4" displayName="TravelJustification4" ref="H18:H23" totalsRowShown="0" headerRowDxfId="742">
  <tableColumns count="1">
    <tableColumn id="1" xr3:uid="{58DC5FDE-E98B-2942-8F8A-31D0CA96A346}" name="Travel &amp; Subsistence Justification"/>
  </tableColumns>
  <tableStyleInfo name="Budget"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4334BB6A-0221-A345-8C49-5BB3B34647A1}" name="FurnitureJustification4" displayName="FurnitureJustification4" ref="H24:H30" totalsRowShown="0" headerRowDxfId="741">
  <tableColumns count="1">
    <tableColumn id="1" xr3:uid="{CE4FADAD-F0F1-744C-AD83-9E0D14AD4A9D}" name="Furniture &amp; Equipment Justification"/>
  </tableColumns>
  <tableStyleInfo name="Budget"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AF9EF336-94AD-634E-A40C-55027251ACAD}" name="TrainingJustification4" displayName="TrainingJustification4" ref="H43:H48" totalsRowShown="0" headerRowDxfId="740" dataDxfId="739" tableBorderDxfId="738">
  <autoFilter ref="H43:H48" xr:uid="{93FDFBB9-C41C-C84E-9FBA-F3BA1E9BBAC1}">
    <filterColumn colId="0" hiddenButton="1"/>
  </autoFilter>
  <tableColumns count="1">
    <tableColumn id="1" xr3:uid="{6FDD18F2-4F94-864E-8EDF-B7F46AE06DDD}" name="Staff Education &amp; Training Justification" dataDxfId="737"/>
  </tableColumns>
  <tableStyleInfo name="Budget" showFirstColumn="0" showLastColumn="0" showRowStripes="1" showColumnStripes="1"/>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84B48523-89C2-4243-8D20-B92C10FA1424}" name="ContractualJustification4" displayName="ContractualJustification4" ref="H37:H42" totalsRowShown="0" headerRowDxfId="736" dataDxfId="735" tableBorderDxfId="734">
  <autoFilter ref="H37:H42" xr:uid="{EF39B71F-C0E8-4C49-BD5A-6B972486184D}">
    <filterColumn colId="0" hiddenButton="1"/>
  </autoFilter>
  <tableColumns count="1">
    <tableColumn id="1" xr3:uid="{14BC9C9D-BAF2-954A-B531-7F6994ACFA98}" name="Contractual Justification" dataDxfId="733"/>
  </tableColumns>
  <tableStyleInfo name="Budget"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855962F5-5C94-9C40-B743-1627C9F43799}" name="SuppliesJustification4" displayName="SuppliesJustification4" ref="H31:H36" totalsRowShown="0" headerRowDxfId="732" dataDxfId="731" tableBorderDxfId="730">
  <autoFilter ref="H31:H36" xr:uid="{37B2CA32-0E03-1241-AD4B-A8D264B66DCB}">
    <filterColumn colId="0" hiddenButton="1"/>
  </autoFilter>
  <tableColumns count="1">
    <tableColumn id="1" xr3:uid="{3848E46E-B74E-DA46-99D2-779F0C6DD74F}" name="Supplies Justification" dataDxfId="729"/>
  </tableColumns>
  <tableStyleInfo name="Budget"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41BE41A3-E9DD-5348-A73E-FAB56F27F54B}" name="BuildingJustification4" displayName="BuildingJustification4" ref="H49:H54" totalsRowShown="0" headerRowDxfId="728" dataDxfId="727" tableBorderDxfId="726">
  <autoFilter ref="H49:H54" xr:uid="{06EF043D-4562-744B-8C31-03C36596FE2F}">
    <filterColumn colId="0" hiddenButton="1"/>
  </autoFilter>
  <tableColumns count="1">
    <tableColumn id="1" xr3:uid="{CFBC95D6-084A-5848-81F7-07D1F4D300B2}" name="Building, Space &amp; Maintenance Justification" dataDxfId="725"/>
  </tableColumns>
  <tableStyleInfo name="Budget" showFirstColumn="0" showLastColumn="0" showRowStripes="1" showColumnStripes="1"/>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2972F8A2-A150-9E41-95F9-477CED090714}" name="OtherJustification4" displayName="OtherJustification4" ref="H55:H60" totalsRowShown="0" headerRowDxfId="724" dataDxfId="723" tableBorderDxfId="722">
  <autoFilter ref="H55:H60" xr:uid="{A003C5A7-9BA2-0E4F-9B58-157A4A620AF3}">
    <filterColumn colId="0" hiddenButton="1"/>
  </autoFilter>
  <tableColumns count="1">
    <tableColumn id="1" xr3:uid="{A6569D18-E94D-284B-823C-9B20F390C92E}" name="Other Justification" dataDxfId="721"/>
  </tableColumns>
  <tableStyleInfo name="Budget" showFirstColumn="0" showLastColumn="0" showRowStripes="1" showColumnStripes="1"/>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2D83A47C-435B-6E4B-AE8F-528B043E818C}" name="Program5Personnel" displayName="Program5Personnel" ref="A4:G10" totalsRowCount="1" headerRowDxfId="720">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191ECF9-0E4F-D74E-BF24-793E969440EB}" name="Personnel (Salaries): The project will pay the salary for the following staff: (e.g. Exec. Director, Intake Specialist, etc.)" totalsRowLabel="Total Personnel" totalsRowDxfId="719"/>
    <tableColumn id="2" xr3:uid="{94418EE4-83C6-274B-A766-848F6CD62806}" name="Annual Salary/Rate (e.g. $54,000)" totalsRowFunction="sum" totalsRowDxfId="718"/>
    <tableColumn id="3" xr3:uid="{86AA4C42-79ED-6040-B1C2-A524BF968461}" name="Indicate FTE ECBG portion (e.g. 0.50 FTE) " totalsRowFunction="sum" totalsRowDxfId="717"/>
    <tableColumn id="4" xr3:uid="{462104CF-FFDC-E648-AF9D-11C198A2E350}" name="ECBG Cost (e.g. $27,000)" totalsRowFunction="sum" dataDxfId="716" totalsRowDxfId="715">
      <calculatedColumnFormula>Program5Personnel[[#This Row],[Annual Salary/Rate (e.g. $54,000)]]*Program5Personnel[[#This Row],[Indicate FTE ECBG portion (e.g. 0.50 FTE) ]]</calculatedColumnFormula>
    </tableColumn>
    <tableColumn id="5" xr3:uid="{B1C3401A-651E-3B45-BB39-5E258A9A85E6}" name="Other" totalsRowFunction="sum" totalsRowDxfId="714"/>
    <tableColumn id="6" xr3:uid="{5460BFD4-9F37-6D4D-9F3B-3582D72B0C7D}" name="In-Kind" totalsRowFunction="sum" totalsRowDxfId="713"/>
    <tableColumn id="7" xr3:uid="{DA14A979-2EF5-8648-9B61-5A76834F0575}" name="Total" totalsRowFunction="sum" totalsRowDxfId="712">
      <calculatedColumnFormula>SUM(D5:F5)</calculatedColumnFormula>
    </tableColumn>
  </tableColumns>
  <tableStyleInfo name="Budget" showFirstColumn="0" showLastColumn="1"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574C41-5757-C941-8635-01CBB5403D1C}" name="Program1Contractual" displayName="Program1Contractual" ref="A37:E42" totalsRowCount="1" headerRowDxfId="1099">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7F4D545F-36C6-D644-BF46-3B99D0E26C2A}" name="Contractual" totalsRowLabel="Total" dataDxfId="1098" totalsRowDxfId="1097"/>
    <tableColumn id="2" xr3:uid="{895C2830-A241-4A41-952E-F101A70F1592}" name="ECBG" totalsRowFunction="sum" dataDxfId="1096" totalsRowDxfId="1095"/>
    <tableColumn id="3" xr3:uid="{437DC3F5-C92E-1444-89DB-035FF1F1BDD1}" name="Other" totalsRowFunction="sum" dataDxfId="1094" totalsRowDxfId="1093"/>
    <tableColumn id="4" xr3:uid="{D2135A5D-2D38-A547-9FC0-D95223BEB807}" name="In-Kind" totalsRowFunction="sum" dataDxfId="1092" totalsRowDxfId="1091"/>
    <tableColumn id="5" xr3:uid="{7DF60FB4-350C-FA4A-BC09-745318A802C4}" name="Total" totalsRowFunction="sum" dataDxfId="1090" totalsRowDxfId="1089">
      <calculatedColumnFormula>SUM(B38:D38)</calculatedColumnFormula>
    </tableColumn>
  </tableColumns>
  <tableStyleInfo name="Budget" showFirstColumn="0" showLastColumn="1" showRowStripes="1" showColumnStripes="1"/>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89B0D872-1EBC-834B-B240-A4F95657DFD8}" name="Program5Benefits" displayName="Program5Benefits" ref="A11:E17" totalsRowCount="1" headerRowDxfId="711">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323AB747-3ADF-D845-A027-A22C455AA66F}" name="Benefits &amp; Taxes" totalsRowLabel="Total Benefits" dataDxfId="710" totalsRowDxfId="709"/>
    <tableColumn id="2" xr3:uid="{D3D77349-E482-2846-8C2F-14245B50C423}" name="ECBG" totalsRowFunction="sum" dataDxfId="708" totalsRowDxfId="707"/>
    <tableColumn id="3" xr3:uid="{CC8BA1FD-3C62-7441-8CD3-A31C1AC93686}" name="Other" totalsRowFunction="sum" dataDxfId="706" totalsRowDxfId="705"/>
    <tableColumn id="4" xr3:uid="{CB5D6687-6DD8-C242-AE5E-C71D4A8F2432}" name="In-Kind" totalsRowFunction="sum" dataDxfId="704" totalsRowDxfId="703"/>
    <tableColumn id="5" xr3:uid="{BCCD3F52-2733-B744-8F44-BA51C6AFF37E}" name="Total" totalsRowFunction="sum" dataDxfId="702" totalsRowDxfId="701">
      <calculatedColumnFormula>SUM(B12:D12)</calculatedColumnFormula>
    </tableColumn>
  </tableColumns>
  <tableStyleInfo name="Budget" showFirstColumn="0" showLastColumn="1" showRowStripes="1" showColumnStripes="1"/>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CC1F585-1B71-0945-B15D-318F0CDD8333}" name="Program5Travel" displayName="Program5Travel" ref="A18:E23" totalsRowCount="1" headerRowDxfId="700">
  <autoFilter ref="A18:E22" xr:uid="{C78054EA-2E01-B247-A4B2-E4589410A3FB}">
    <filterColumn colId="0" hiddenButton="1"/>
    <filterColumn colId="1" hiddenButton="1"/>
    <filterColumn colId="2" hiddenButton="1"/>
    <filterColumn colId="3" hiddenButton="1"/>
    <filterColumn colId="4" hiddenButton="1"/>
  </autoFilter>
  <tableColumns count="5">
    <tableColumn id="1" xr3:uid="{6BA056E5-6ACF-E94F-B7BD-9452362CB165}" name="Travel &amp; Subsistence" totalsRowLabel="Total Travel &amp; Subsistence" totalsRowDxfId="699"/>
    <tableColumn id="2" xr3:uid="{0A3D8704-140F-E94B-A453-A427C681EF5E}" name="ECBG" totalsRowFunction="sum" totalsRowDxfId="698"/>
    <tableColumn id="3" xr3:uid="{E5F9D7C1-58AD-D948-9CC0-8D39D274C1B2}" name="Other" totalsRowFunction="sum" totalsRowDxfId="697"/>
    <tableColumn id="4" xr3:uid="{758B5FE8-A179-7E4C-971B-E0D767B2D04B}" name="In-Kind" totalsRowFunction="sum" totalsRowDxfId="696"/>
    <tableColumn id="5" xr3:uid="{093801E6-9ED5-9D42-9925-94E76263881E}" name="Total" totalsRowFunction="sum" totalsRowDxfId="695">
      <calculatedColumnFormula>SUM(B19:D19)</calculatedColumnFormula>
    </tableColumn>
  </tableColumns>
  <tableStyleInfo name="Budget" showFirstColumn="0" showLastColumn="1" showRowStripes="1" showColumnStripes="1"/>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C6CEF43E-5FA7-2E40-8918-2E5A2EFF6EE1}" name="Program5Furniture" displayName="Program5Furniture" ref="A24:E30" totalsRowCount="1" headerRowDxfId="694">
  <autoFilter ref="A24:E29" xr:uid="{905297C8-9138-CF4A-AE76-EC92AAD78240}">
    <filterColumn colId="0" hiddenButton="1"/>
    <filterColumn colId="1" hiddenButton="1"/>
    <filterColumn colId="2" hiddenButton="1"/>
    <filterColumn colId="3" hiddenButton="1"/>
    <filterColumn colId="4" hiddenButton="1"/>
  </autoFilter>
  <tableColumns count="5">
    <tableColumn id="1" xr3:uid="{A07AF3E1-AA37-8749-BA2F-E48B04C6BAF1}" name="Furniture &amp; Equipment" totalsRowLabel="Total Furniture and Equipment"/>
    <tableColumn id="2" xr3:uid="{41139F41-E504-D641-BE79-7EE9F454C5EE}" name="ECBG" totalsRowFunction="sum"/>
    <tableColumn id="3" xr3:uid="{9797AF7E-8161-5142-A616-52F22D72BE01}" name="Other" totalsRowFunction="sum"/>
    <tableColumn id="4" xr3:uid="{2BDECC4D-6B4C-974A-9F6D-A2CA1741FC97}" name="In-Kind" totalsRowFunction="sum"/>
    <tableColumn id="5" xr3:uid="{5B62D747-B4E1-ED4B-BF93-34DBA55413AD}" name="Total" totalsRowFunction="sum">
      <calculatedColumnFormula>SUM(B25:D25)</calculatedColumnFormula>
    </tableColumn>
  </tableColumns>
  <tableStyleInfo name="Budget" showFirstColumn="0" showLastColumn="1" showRowStripes="1" showColumnStripes="1"/>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CE3BE28B-F1E9-EE47-94B5-344E538E1A97}" name="Program5Supplies" displayName="Program5Supplies" ref="A31:E36" totalsRowCount="1" headerRowDxfId="693">
  <autoFilter ref="A31:E35" xr:uid="{2E37919E-8228-2F46-A426-C8E741478626}">
    <filterColumn colId="0" hiddenButton="1"/>
    <filterColumn colId="1" hiddenButton="1"/>
    <filterColumn colId="2" hiddenButton="1"/>
    <filterColumn colId="3" hiddenButton="1"/>
    <filterColumn colId="4" hiddenButton="1"/>
  </autoFilter>
  <tableColumns count="5">
    <tableColumn id="1" xr3:uid="{56155804-C11B-9E43-9385-68082DB3FD48}" name="Supplies" totalsRowLabel="Total Supplies" totalsRowDxfId="692"/>
    <tableColumn id="2" xr3:uid="{DA1E075A-0A2F-CA43-A454-E761A7538EF1}" name="ECBG" totalsRowFunction="sum" totalsRowDxfId="691"/>
    <tableColumn id="3" xr3:uid="{09475697-B525-3C4F-9F68-ADB93BBC4523}" name="Other" totalsRowFunction="sum" totalsRowDxfId="690"/>
    <tableColumn id="4" xr3:uid="{D16A767E-A452-1048-B49F-652D11A2D344}" name="In-Kind" totalsRowFunction="sum" totalsRowDxfId="689"/>
    <tableColumn id="5" xr3:uid="{27C80F93-41BE-9040-BAB9-5F43D5798129}" name="Total" totalsRowFunction="sum" totalsRowDxfId="688">
      <calculatedColumnFormula>SUM(B32:D32)</calculatedColumnFormula>
    </tableColumn>
  </tableColumns>
  <tableStyleInfo name="Budget" showFirstColumn="0" showLastColumn="1" showRowStripes="1" showColumnStripes="1"/>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3B680013-D5F8-424F-B9B6-7AB19C3B6BE3}" name="Program5Contractual" displayName="Program5Contractual" ref="A37:E42" totalsRowCount="1" headerRowDxfId="687">
  <autoFilter ref="A37:E41" xr:uid="{AD44905F-BB49-BF4A-B74D-A58BAA5B8AEB}">
    <filterColumn colId="0" hiddenButton="1"/>
    <filterColumn colId="1" hiddenButton="1"/>
    <filterColumn colId="2" hiddenButton="1"/>
    <filterColumn colId="3" hiddenButton="1"/>
    <filterColumn colId="4" hiddenButton="1"/>
  </autoFilter>
  <tableColumns count="5">
    <tableColumn id="1" xr3:uid="{449E16CE-C82E-7A4B-99EB-938DCD4AD462}" name="Contractual" totalsRowLabel="Total" dataDxfId="686" totalsRowDxfId="685"/>
    <tableColumn id="2" xr3:uid="{08D071E7-D850-A146-A4AD-61708F38CC40}" name="ECBG" totalsRowFunction="sum" dataDxfId="684" totalsRowDxfId="683"/>
    <tableColumn id="3" xr3:uid="{D908D6A4-D717-614E-AE95-60F694B978A4}" name="Other" totalsRowFunction="sum" dataDxfId="682" totalsRowDxfId="681"/>
    <tableColumn id="4" xr3:uid="{737880A9-6F7F-D243-BD63-1D9DD593ADD6}" name="In-Kind" totalsRowFunction="sum" dataDxfId="680" totalsRowDxfId="679"/>
    <tableColumn id="5" xr3:uid="{B3B38804-2E78-5842-9D3C-4E7300847A79}" name="Total" totalsRowFunction="sum" dataDxfId="678" totalsRowDxfId="677">
      <calculatedColumnFormula>SUM(B38:D38)</calculatedColumnFormula>
    </tableColumn>
  </tableColumns>
  <tableStyleInfo name="Budget" showFirstColumn="0" showLastColumn="1" showRowStripes="1" showColumnStripes="1"/>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D738CEFA-24F0-F447-84AF-DA2E0F5D0616}" name="Program5Training" displayName="Program5Training"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07F6175E-DD9E-8748-A6F5-BAA8268827A5}" name="Staff Education &amp; Training (e.g. Training Expenses, Consulting Fees, etc.)" totalsRowLabel="Total Staff Education &amp; Training"/>
    <tableColumn id="2" xr3:uid="{64D07984-0E4F-D04B-A710-B1F44259C56D}" name="ECBG" totalsRowFunction="sum" dataDxfId="676" totalsRowDxfId="675"/>
    <tableColumn id="3" xr3:uid="{A11A94BD-1DFC-7B4E-A4FF-7E157AE79A64}" name="Other" totalsRowFunction="sum" dataDxfId="674" totalsRowDxfId="673"/>
    <tableColumn id="4" xr3:uid="{E5D580C3-2B01-9441-A410-5018545F4161}" name="In-Kind" totalsRowFunction="sum" dataDxfId="672" totalsRowDxfId="671"/>
    <tableColumn id="5" xr3:uid="{E29C034F-7036-1D4F-8009-EF6D2CB276D5}" name="Total" totalsRowFunction="sum" dataDxfId="670" totalsRowDxfId="669">
      <calculatedColumnFormula>SUM(B44:D44)</calculatedColumnFormula>
    </tableColumn>
  </tableColumns>
  <tableStyleInfo name="Budget" showFirstColumn="0" showLastColumn="1" showRowStripes="1" showColumnStripes="1"/>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3458A994-82E1-6E46-B4CE-DBAE96475A58}" name="Program5Building" displayName="Program5Building" ref="A49:E54" totalsRowCount="1" headerRowDxfId="668">
  <autoFilter ref="A49:E53" xr:uid="{F6E2D917-C8B7-C24C-BDA6-96E3AE37E8E6}">
    <filterColumn colId="0" hiddenButton="1"/>
    <filterColumn colId="1" hiddenButton="1"/>
    <filterColumn colId="2" hiddenButton="1"/>
    <filterColumn colId="3" hiddenButton="1"/>
    <filterColumn colId="4" hiddenButton="1"/>
  </autoFilter>
  <tableColumns count="5">
    <tableColumn id="1" xr3:uid="{1CB56F94-0F98-D541-8F7B-A76379D94F8E}" name="Building, Space &amp; Maintenance" totalsRowLabel="Total Building, Space &amp; Maintenance"/>
    <tableColumn id="2" xr3:uid="{F144BCAF-055B-6B46-86FB-B1EDFB695D77}" name="ECBG" totalsRowFunction="sum" dataDxfId="667" totalsRowDxfId="666"/>
    <tableColumn id="3" xr3:uid="{FEB2F5A0-5EF1-FD44-9FDD-7562CD4EDB4B}" name="Other" totalsRowFunction="sum" dataDxfId="665" totalsRowDxfId="664"/>
    <tableColumn id="4" xr3:uid="{44AAD75C-F002-CF47-99D3-59482A400E19}" name="In-Kind" totalsRowFunction="sum" dataDxfId="663" totalsRowDxfId="662"/>
    <tableColumn id="5" xr3:uid="{6E7BDABE-DE00-EB4C-A415-AF23FFE00177}" name="Total" totalsRowFunction="sum" dataDxfId="661" totalsRowDxfId="660">
      <calculatedColumnFormula>SUM(B50:D50)</calculatedColumnFormula>
    </tableColumn>
  </tableColumns>
  <tableStyleInfo name="Budget" showFirstColumn="0" showLastColumn="1" showRowStripes="1" showColumnStripes="1"/>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D2DC7D29-C725-D240-AEC0-524C1412253D}" name="Program5Other" displayName="Program5Other" ref="A55:E60" totalsRowCount="1" headerRowDxfId="659">
  <autoFilter ref="A55:E59" xr:uid="{031BFCF6-C6CF-E648-ADF8-4979A36955CC}">
    <filterColumn colId="0" hiddenButton="1"/>
    <filterColumn colId="1" hiddenButton="1"/>
    <filterColumn colId="2" hiddenButton="1"/>
    <filterColumn colId="3" hiddenButton="1"/>
    <filterColumn colId="4" hiddenButton="1"/>
  </autoFilter>
  <tableColumns count="5">
    <tableColumn id="1" xr3:uid="{E8D56ABF-AD9C-2844-A05C-79162100F20C}" name="Other (e.g. Required Audit)" totalsRowLabel="Total Other" dataDxfId="658" totalsRowDxfId="657"/>
    <tableColumn id="2" xr3:uid="{2973AC07-14E9-D641-9352-7B4F4285109D}" name="ECBG" totalsRowFunction="sum" dataDxfId="656" totalsRowDxfId="655"/>
    <tableColumn id="3" xr3:uid="{8A155FCC-6F48-2A4D-B145-75A631D2C606}" name="Other" totalsRowFunction="sum" dataDxfId="654" totalsRowDxfId="653"/>
    <tableColumn id="4" xr3:uid="{FCE856CF-9BED-594A-A156-BA7EEA154AB1}" name="In-Kind" totalsRowFunction="sum" dataDxfId="652" totalsRowDxfId="651"/>
    <tableColumn id="5" xr3:uid="{7BA16E6D-0BA7-194F-A4F2-A5A81AF1BC6F}" name="Total" totalsRowFunction="sum" dataDxfId="650" totalsRowDxfId="649">
      <calculatedColumnFormula>SUM(B56:D56)</calculatedColumnFormula>
    </tableColumn>
  </tableColumns>
  <tableStyleInfo name="Budget" showFirstColumn="0" showLastColumn="1" showRowStripes="1" showColumnStripes="1"/>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8801772B-0831-4E42-930E-2BD77EE46A80}" name="Program5Indirect" displayName="Program5Indirect" ref="A61:E62" totalsRowShown="0" headerRowDxfId="648" dataDxfId="647">
  <autoFilter ref="A61:E62" xr:uid="{6BF10BAE-3F00-1448-BF28-AA85D7C5CF41}">
    <filterColumn colId="0" hiddenButton="1"/>
    <filterColumn colId="1" hiddenButton="1"/>
    <filterColumn colId="2" hiddenButton="1"/>
    <filterColumn colId="3" hiddenButton="1"/>
    <filterColumn colId="4" hiddenButton="1"/>
  </autoFilter>
  <tableColumns count="5">
    <tableColumn id="1" xr3:uid="{CE8AD561-0DF1-6E49-988C-A7193969DD84}" name="Indirect Expense" dataDxfId="646"/>
    <tableColumn id="2" xr3:uid="{B86C5718-3ABF-164E-915B-CDB597892618}" name="ECBG" dataDxfId="645"/>
    <tableColumn id="3" xr3:uid="{15450BA3-5024-0743-9488-FD0C36E50E0E}" name="Other" dataDxfId="644"/>
    <tableColumn id="4" xr3:uid="{5AD27D1B-ED84-9843-8D32-EA0A993265D7}" name="In-Kind" dataDxfId="643"/>
    <tableColumn id="5" xr3:uid="{709E185D-032A-B04C-951B-97EF57BF6EDA}" name="Total" dataDxfId="642">
      <calculatedColumnFormula>SUM(B62:D62)</calculatedColumnFormula>
    </tableColumn>
  </tableColumns>
  <tableStyleInfo name="Budget" showFirstColumn="0" showLastColumn="1" showRowStripes="1" showColumnStripes="1"/>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6B600854-36E0-3A42-B45F-F26397F77FAB}" name="PersonnelJustification5" displayName="PersonnelJustification5" ref="H4:H10" totalsRowShown="0" headerRowDxfId="641">
  <tableColumns count="1">
    <tableColumn id="1" xr3:uid="{C5D48C90-F1A7-2340-AA3C-863F13B40661}" name="Personnel Justification"/>
  </tableColumns>
  <tableStyleInfo name="Budge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44E01EB-5E6F-E14C-AB48-A4BE8D3B4225}" name="Program1Training" displayName="Program1Training" ref="A43:E48" totalsRowCount="1">
  <autoFilter ref="A43:E47" xr:uid="{3A809E65-D8FA-024B-92DC-402922AD2346}">
    <filterColumn colId="0" hiddenButton="1"/>
    <filterColumn colId="1" hiddenButton="1"/>
    <filterColumn colId="2" hiddenButton="1"/>
    <filterColumn colId="3" hiddenButton="1"/>
    <filterColumn colId="4" hiddenButton="1"/>
  </autoFilter>
  <tableColumns count="5">
    <tableColumn id="1" xr3:uid="{B6B65696-415E-AB47-9070-7E1E8293BA6B}" name="Staff Education &amp; Training (e.g. Training Expenses, Consulting Fees, etc.)" totalsRowLabel="Total Staff Education &amp; Training"/>
    <tableColumn id="2" xr3:uid="{A475F325-F0CD-6E4F-A801-A8C9158889B7}" name="ECBG" totalsRowFunction="sum" dataDxfId="1088" totalsRowDxfId="1087"/>
    <tableColumn id="3" xr3:uid="{304600E7-6BA5-6442-946C-FB3A1AF5552E}" name="Other" totalsRowFunction="sum" dataDxfId="1086" totalsRowDxfId="1085"/>
    <tableColumn id="4" xr3:uid="{49731721-0143-744F-9288-A35D96540518}" name="In-Kind" totalsRowFunction="sum" dataDxfId="1084" totalsRowDxfId="1083"/>
    <tableColumn id="5" xr3:uid="{984DED3A-B2EF-564E-BDB3-FD2D6FFCDE53}" name="Total" totalsRowFunction="sum" dataDxfId="1082" totalsRowDxfId="1081"/>
  </tableColumns>
  <tableStyleInfo name="Budget" showFirstColumn="0" showLastColumn="1" showRowStripes="1" showColumnStripes="1"/>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B3CECF4C-968E-0544-BB6A-5D2240182EBC}" name="BenefitsJustification4109" displayName="BenefitsJustification4109" ref="H11:H17" totalsRowShown="0" headerRowDxfId="640">
  <autoFilter ref="H11:H17" xr:uid="{3A924718-3B5F-C34A-8FC4-B2AAF6F7B053}">
    <filterColumn colId="0" hiddenButton="1"/>
  </autoFilter>
  <tableColumns count="1">
    <tableColumn id="1" xr3:uid="{024DEE9A-80BA-B94C-BCDB-EF6703BE3FCF}" name="Benefits &amp; Taxes Justification"/>
  </tableColumns>
  <tableStyleInfo name="Budget"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CA6DCAC9-5620-6643-BDCB-19CD65552A28}" name="TravelJustification5" displayName="TravelJustification5" ref="H18:H23" totalsRowShown="0" headerRowDxfId="639">
  <tableColumns count="1">
    <tableColumn id="1" xr3:uid="{3849185C-6F30-2D4B-9813-EF1B1868A793}" name="Travel &amp; Subsistence Justification"/>
  </tableColumns>
  <tableStyleInfo name="Budget"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B0D825B0-CCBA-D24B-89AF-851132ACA4C0}" name="FurnitureJustification5" displayName="FurnitureJustification5" ref="H24:H30" totalsRowShown="0" headerRowDxfId="638">
  <tableColumns count="1">
    <tableColumn id="1" xr3:uid="{2CA46A63-FE83-B040-B078-D062F17D4A71}" name="Furniture &amp; Equipment Justification"/>
  </tableColumns>
  <tableStyleInfo name="Budget"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F84B513F-79B9-D143-AE7C-FAD4C4BB4ECC}" name="TrainingJustification5" displayName="TrainingJustification5" ref="H43:H48" totalsRowShown="0" headerRowDxfId="637" dataDxfId="636" tableBorderDxfId="635">
  <autoFilter ref="H43:H48" xr:uid="{93FDFBB9-C41C-C84E-9FBA-F3BA1E9BBAC1}">
    <filterColumn colId="0" hiddenButton="1"/>
  </autoFilter>
  <tableColumns count="1">
    <tableColumn id="1" xr3:uid="{4C1779EC-3368-2841-8C50-933FCCB9FD27}" name="Staff Education &amp; Training Justification" dataDxfId="634"/>
  </tableColumns>
  <tableStyleInfo name="Budget" showFirstColumn="0" showLastColumn="0" showRowStripes="1" showColumnStripes="1"/>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5EC7CA9-E077-E246-B15C-E8C6550FCC58}" name="ContractualJustification5" displayName="ContractualJustification5" ref="H37:H42" totalsRowShown="0" headerRowDxfId="633" dataDxfId="632" tableBorderDxfId="631">
  <autoFilter ref="H37:H42" xr:uid="{EF39B71F-C0E8-4C49-BD5A-6B972486184D}">
    <filterColumn colId="0" hiddenButton="1"/>
  </autoFilter>
  <tableColumns count="1">
    <tableColumn id="1" xr3:uid="{2BD28194-F734-6D4A-B79D-10406D35F7BB}" name="Contractual Justification" dataDxfId="630"/>
  </tableColumns>
  <tableStyleInfo name="Budget"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D9AC8D5D-2081-E04E-AC30-09C5CC9BB4CF}" name="SuppliesJustification4114" displayName="SuppliesJustification4114" ref="H31:H36" totalsRowShown="0" headerRowDxfId="629" dataDxfId="628" tableBorderDxfId="627">
  <autoFilter ref="H31:H36" xr:uid="{37B2CA32-0E03-1241-AD4B-A8D264B66DCB}">
    <filterColumn colId="0" hiddenButton="1"/>
  </autoFilter>
  <tableColumns count="1">
    <tableColumn id="1" xr3:uid="{0C2FBAA7-C257-1847-A6DC-D32E07CCA148}" name="Supplies Justification" dataDxfId="626"/>
  </tableColumns>
  <tableStyleInfo name="Budget"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5A68C58A-387D-8D4B-81D0-1B7972648CB8}" name="BuildingJustification5" displayName="BuildingJustification5" ref="H49:H54" totalsRowShown="0" headerRowDxfId="625" dataDxfId="624" tableBorderDxfId="623">
  <autoFilter ref="H49:H54" xr:uid="{06EF043D-4562-744B-8C31-03C36596FE2F}">
    <filterColumn colId="0" hiddenButton="1"/>
  </autoFilter>
  <tableColumns count="1">
    <tableColumn id="1" xr3:uid="{0D60EBFC-20C3-DF49-8C7F-F63AE2519899}" name="Building, Space &amp; Maintenance Justification" dataDxfId="622"/>
  </tableColumns>
  <tableStyleInfo name="Budget" showFirstColumn="0" showLastColumn="0" showRowStripes="1" showColumnStripes="1"/>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8ADD1773-152D-664E-8676-04B9E3542D61}" name="OtherJustification5" displayName="OtherJustification5" ref="H55:H60" totalsRowShown="0" headerRowDxfId="621" dataDxfId="620" tableBorderDxfId="619">
  <autoFilter ref="H55:H60" xr:uid="{A003C5A7-9BA2-0E4F-9B58-157A4A620AF3}">
    <filterColumn colId="0" hiddenButton="1"/>
  </autoFilter>
  <tableColumns count="1">
    <tableColumn id="1" xr3:uid="{45ED3D23-95A3-D342-AB30-99026CE6816C}" name="Other Justification" dataDxfId="618"/>
  </tableColumns>
  <tableStyleInfo name="Budget" showFirstColumn="0" showLastColumn="0" showRowStripes="1" showColumnStripes="1"/>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A3188D-2C6F-4DA3-B76A-37DBB6FE2995}" name="Program5Personnel2" displayName="Program5Personnel2" ref="A4:G10" totalsRowCount="1" headerRowDxfId="617">
  <autoFilter ref="A4:G9" xr:uid="{8617AD74-11C4-304A-AEED-904ADF97C5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39944B-3BE3-4CF8-9BD5-0DA3E042D031}" name="Personnel (Salaries): The project will pay the salary for the following staff: (e.g. Exec. Director, Intake Specialist, etc.)" totalsRowLabel="Total Personnel" totalsRowDxfId="616"/>
    <tableColumn id="2" xr3:uid="{D868C25F-D115-4516-8DED-95E77C6A9B1E}" name="Annual Salary/Rate (e.g. $54,000)" totalsRowFunction="sum" totalsRowDxfId="615"/>
    <tableColumn id="3" xr3:uid="{939B13B3-8C79-4C94-9A1F-318BFA0FC3A7}" name="Indicate FTE ECBG portion (e.g. 0.50 FTE) " totalsRowFunction="sum" totalsRowDxfId="614"/>
    <tableColumn id="4" xr3:uid="{D869F44D-04CE-4CFB-8F93-A771F5A72B7E}" name="ECBG Cost (e.g. $27,000)" totalsRowFunction="sum" dataDxfId="613" totalsRowDxfId="612">
      <calculatedColumnFormula>Program5Personnel2[[#This Row],[Annual Salary/Rate (e.g. $54,000)]]*Program5Personnel2[[#This Row],[Indicate FTE ECBG portion (e.g. 0.50 FTE) ]]</calculatedColumnFormula>
    </tableColumn>
    <tableColumn id="5" xr3:uid="{7C6B438E-3C5A-4625-88F5-3BEA90943911}" name="Other" totalsRowFunction="sum" totalsRowDxfId="611"/>
    <tableColumn id="6" xr3:uid="{D7231DD8-17F0-4657-9E43-C749A8068D51}" name="In-Kind" totalsRowFunction="sum" totalsRowDxfId="610"/>
    <tableColumn id="7" xr3:uid="{2E52DE95-CF07-4A16-AF71-F2E0E46F4738}" name="Total" totalsRowFunction="sum" totalsRowDxfId="609">
      <calculatedColumnFormula>SUM(D5:F5)</calculatedColumnFormula>
    </tableColumn>
  </tableColumns>
  <tableStyleInfo name="Budget" showFirstColumn="0" showLastColumn="1" showRowStripes="1" showColumnStripes="1"/>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A69EA1-C7D0-4FAC-BD36-03D9F8AD43D5}" name="Program5Benefits3" displayName="Program5Benefits3" ref="A11:E17" totalsRowCount="1" headerRowDxfId="608">
  <autoFilter ref="A11:E16" xr:uid="{2BE25DAF-8473-E64A-BF5E-78FD4EFEFAA8}">
    <filterColumn colId="0" hiddenButton="1"/>
    <filterColumn colId="1" hiddenButton="1"/>
    <filterColumn colId="2" hiddenButton="1"/>
    <filterColumn colId="3" hiddenButton="1"/>
    <filterColumn colId="4" hiddenButton="1"/>
  </autoFilter>
  <tableColumns count="5">
    <tableColumn id="1" xr3:uid="{BC6CCF2B-40A3-4422-AEAD-BEA3001A42A6}" name="Benefits &amp; Taxes" totalsRowLabel="Total Benefits" dataDxfId="607" totalsRowDxfId="606"/>
    <tableColumn id="2" xr3:uid="{4951182A-3E73-426D-8475-40DC8B2A697B}" name="ECBG" totalsRowFunction="sum" dataDxfId="605" totalsRowDxfId="604"/>
    <tableColumn id="3" xr3:uid="{D25D8EA0-D541-4C83-9156-970776A06884}" name="Other" totalsRowFunction="sum" dataDxfId="603" totalsRowDxfId="602"/>
    <tableColumn id="4" xr3:uid="{C0FC41C8-DEE2-460F-B562-06ED45C0F170}" name="In-Kind" totalsRowFunction="sum" dataDxfId="601" totalsRowDxfId="600"/>
    <tableColumn id="5" xr3:uid="{EEE487AB-61E9-4C01-95D4-AAFD07D06258}" name="Total" totalsRowFunction="sum" dataDxfId="599" totalsRowDxfId="598">
      <calculatedColumnFormula>SUM(B12:D12)</calculatedColumnFormula>
    </tableColumn>
  </tableColumns>
  <tableStyleInfo name="Budget" showFirstColumn="0" showLastColumn="1" showRowStripes="1" showColumnStripes="1"/>
</table>
</file>

<file path=xl/theme/theme1.xml><?xml version="1.0" encoding="utf-8"?>
<a:theme xmlns:a="http://schemas.openxmlformats.org/drawingml/2006/main" name="1-800">
  <a:themeElements>
    <a:clrScheme name="1-800 Children">
      <a:dk1>
        <a:srgbClr val="173C6E"/>
      </a:dk1>
      <a:lt1>
        <a:srgbClr val="FFFFFF"/>
      </a:lt1>
      <a:dk2>
        <a:srgbClr val="173C6E"/>
      </a:dk2>
      <a:lt2>
        <a:srgbClr val="A2DAE8"/>
      </a:lt2>
      <a:accent1>
        <a:srgbClr val="173C6E"/>
      </a:accent1>
      <a:accent2>
        <a:srgbClr val="2CC0C7"/>
      </a:accent2>
      <a:accent3>
        <a:srgbClr val="F7A71C"/>
      </a:accent3>
      <a:accent4>
        <a:srgbClr val="FA6338"/>
      </a:accent4>
      <a:accent5>
        <a:srgbClr val="A8C241"/>
      </a:accent5>
      <a:accent6>
        <a:srgbClr val="A2DAE8"/>
      </a:accent6>
      <a:hlink>
        <a:srgbClr val="F7A71C"/>
      </a:hlink>
      <a:folHlink>
        <a:srgbClr val="A8C24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123.xml"/><Relationship Id="rId13" Type="http://schemas.openxmlformats.org/officeDocument/2006/relationships/table" Target="../tables/table128.xml"/><Relationship Id="rId18" Type="http://schemas.openxmlformats.org/officeDocument/2006/relationships/table" Target="../tables/table133.xml"/><Relationship Id="rId3" Type="http://schemas.openxmlformats.org/officeDocument/2006/relationships/table" Target="../tables/table118.xml"/><Relationship Id="rId7" Type="http://schemas.openxmlformats.org/officeDocument/2006/relationships/table" Target="../tables/table122.xml"/><Relationship Id="rId12" Type="http://schemas.openxmlformats.org/officeDocument/2006/relationships/table" Target="../tables/table127.xml"/><Relationship Id="rId17" Type="http://schemas.openxmlformats.org/officeDocument/2006/relationships/table" Target="../tables/table132.xml"/><Relationship Id="rId2" Type="http://schemas.openxmlformats.org/officeDocument/2006/relationships/table" Target="../tables/table117.xml"/><Relationship Id="rId16" Type="http://schemas.openxmlformats.org/officeDocument/2006/relationships/table" Target="../tables/table131.xml"/><Relationship Id="rId20" Type="http://schemas.openxmlformats.org/officeDocument/2006/relationships/table" Target="../tables/table135.xml"/><Relationship Id="rId1" Type="http://schemas.openxmlformats.org/officeDocument/2006/relationships/printerSettings" Target="../printerSettings/printerSettings10.bin"/><Relationship Id="rId6" Type="http://schemas.openxmlformats.org/officeDocument/2006/relationships/table" Target="../tables/table121.xml"/><Relationship Id="rId11" Type="http://schemas.openxmlformats.org/officeDocument/2006/relationships/table" Target="../tables/table126.xml"/><Relationship Id="rId5" Type="http://schemas.openxmlformats.org/officeDocument/2006/relationships/table" Target="../tables/table120.xml"/><Relationship Id="rId15" Type="http://schemas.openxmlformats.org/officeDocument/2006/relationships/table" Target="../tables/table130.xml"/><Relationship Id="rId10" Type="http://schemas.openxmlformats.org/officeDocument/2006/relationships/table" Target="../tables/table125.xml"/><Relationship Id="rId19" Type="http://schemas.openxmlformats.org/officeDocument/2006/relationships/table" Target="../tables/table134.xml"/><Relationship Id="rId4" Type="http://schemas.openxmlformats.org/officeDocument/2006/relationships/table" Target="../tables/table119.xml"/><Relationship Id="rId9" Type="http://schemas.openxmlformats.org/officeDocument/2006/relationships/table" Target="../tables/table124.xml"/><Relationship Id="rId14" Type="http://schemas.openxmlformats.org/officeDocument/2006/relationships/table" Target="../tables/table129.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42.xml"/><Relationship Id="rId13" Type="http://schemas.openxmlformats.org/officeDocument/2006/relationships/table" Target="../tables/table147.xml"/><Relationship Id="rId18" Type="http://schemas.openxmlformats.org/officeDocument/2006/relationships/table" Target="../tables/table152.xml"/><Relationship Id="rId3" Type="http://schemas.openxmlformats.org/officeDocument/2006/relationships/table" Target="../tables/table137.xml"/><Relationship Id="rId7" Type="http://schemas.openxmlformats.org/officeDocument/2006/relationships/table" Target="../tables/table141.xml"/><Relationship Id="rId12" Type="http://schemas.openxmlformats.org/officeDocument/2006/relationships/table" Target="../tables/table146.xml"/><Relationship Id="rId17" Type="http://schemas.openxmlformats.org/officeDocument/2006/relationships/table" Target="../tables/table151.xml"/><Relationship Id="rId2" Type="http://schemas.openxmlformats.org/officeDocument/2006/relationships/table" Target="../tables/table136.xml"/><Relationship Id="rId16" Type="http://schemas.openxmlformats.org/officeDocument/2006/relationships/table" Target="../tables/table150.xml"/><Relationship Id="rId20" Type="http://schemas.openxmlformats.org/officeDocument/2006/relationships/table" Target="../tables/table154.xml"/><Relationship Id="rId1" Type="http://schemas.openxmlformats.org/officeDocument/2006/relationships/printerSettings" Target="../printerSettings/printerSettings11.bin"/><Relationship Id="rId6" Type="http://schemas.openxmlformats.org/officeDocument/2006/relationships/table" Target="../tables/table140.xml"/><Relationship Id="rId11" Type="http://schemas.openxmlformats.org/officeDocument/2006/relationships/table" Target="../tables/table145.xml"/><Relationship Id="rId5" Type="http://schemas.openxmlformats.org/officeDocument/2006/relationships/table" Target="../tables/table139.xml"/><Relationship Id="rId15" Type="http://schemas.openxmlformats.org/officeDocument/2006/relationships/table" Target="../tables/table149.xml"/><Relationship Id="rId10" Type="http://schemas.openxmlformats.org/officeDocument/2006/relationships/table" Target="../tables/table144.xml"/><Relationship Id="rId19" Type="http://schemas.openxmlformats.org/officeDocument/2006/relationships/table" Target="../tables/table153.xml"/><Relationship Id="rId4" Type="http://schemas.openxmlformats.org/officeDocument/2006/relationships/table" Target="../tables/table138.xml"/><Relationship Id="rId9" Type="http://schemas.openxmlformats.org/officeDocument/2006/relationships/table" Target="../tables/table143.xml"/><Relationship Id="rId14" Type="http://schemas.openxmlformats.org/officeDocument/2006/relationships/table" Target="../tables/table148.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61.xml"/><Relationship Id="rId13" Type="http://schemas.openxmlformats.org/officeDocument/2006/relationships/table" Target="../tables/table166.xml"/><Relationship Id="rId18" Type="http://schemas.openxmlformats.org/officeDocument/2006/relationships/table" Target="../tables/table171.xml"/><Relationship Id="rId3" Type="http://schemas.openxmlformats.org/officeDocument/2006/relationships/table" Target="../tables/table156.xml"/><Relationship Id="rId7" Type="http://schemas.openxmlformats.org/officeDocument/2006/relationships/table" Target="../tables/table160.xml"/><Relationship Id="rId12" Type="http://schemas.openxmlformats.org/officeDocument/2006/relationships/table" Target="../tables/table165.xml"/><Relationship Id="rId17" Type="http://schemas.openxmlformats.org/officeDocument/2006/relationships/table" Target="../tables/table170.xml"/><Relationship Id="rId2" Type="http://schemas.openxmlformats.org/officeDocument/2006/relationships/table" Target="../tables/table155.xml"/><Relationship Id="rId16" Type="http://schemas.openxmlformats.org/officeDocument/2006/relationships/table" Target="../tables/table169.xml"/><Relationship Id="rId20" Type="http://schemas.openxmlformats.org/officeDocument/2006/relationships/table" Target="../tables/table173.xml"/><Relationship Id="rId1" Type="http://schemas.openxmlformats.org/officeDocument/2006/relationships/printerSettings" Target="../printerSettings/printerSettings12.bin"/><Relationship Id="rId6" Type="http://schemas.openxmlformats.org/officeDocument/2006/relationships/table" Target="../tables/table159.xml"/><Relationship Id="rId11" Type="http://schemas.openxmlformats.org/officeDocument/2006/relationships/table" Target="../tables/table164.xml"/><Relationship Id="rId5" Type="http://schemas.openxmlformats.org/officeDocument/2006/relationships/table" Target="../tables/table158.xml"/><Relationship Id="rId15" Type="http://schemas.openxmlformats.org/officeDocument/2006/relationships/table" Target="../tables/table168.xml"/><Relationship Id="rId10" Type="http://schemas.openxmlformats.org/officeDocument/2006/relationships/table" Target="../tables/table163.xml"/><Relationship Id="rId19" Type="http://schemas.openxmlformats.org/officeDocument/2006/relationships/table" Target="../tables/table172.xml"/><Relationship Id="rId4" Type="http://schemas.openxmlformats.org/officeDocument/2006/relationships/table" Target="../tables/table157.xml"/><Relationship Id="rId9" Type="http://schemas.openxmlformats.org/officeDocument/2006/relationships/table" Target="../tables/table162.xml"/><Relationship Id="rId14" Type="http://schemas.openxmlformats.org/officeDocument/2006/relationships/table" Target="../tables/table167.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80.xml"/><Relationship Id="rId13" Type="http://schemas.openxmlformats.org/officeDocument/2006/relationships/table" Target="../tables/table185.xml"/><Relationship Id="rId18" Type="http://schemas.openxmlformats.org/officeDocument/2006/relationships/table" Target="../tables/table190.xml"/><Relationship Id="rId3" Type="http://schemas.openxmlformats.org/officeDocument/2006/relationships/table" Target="../tables/table175.xml"/><Relationship Id="rId7" Type="http://schemas.openxmlformats.org/officeDocument/2006/relationships/table" Target="../tables/table179.xml"/><Relationship Id="rId12" Type="http://schemas.openxmlformats.org/officeDocument/2006/relationships/table" Target="../tables/table184.xml"/><Relationship Id="rId17" Type="http://schemas.openxmlformats.org/officeDocument/2006/relationships/table" Target="../tables/table189.xml"/><Relationship Id="rId2" Type="http://schemas.openxmlformats.org/officeDocument/2006/relationships/table" Target="../tables/table174.xml"/><Relationship Id="rId16" Type="http://schemas.openxmlformats.org/officeDocument/2006/relationships/table" Target="../tables/table188.xml"/><Relationship Id="rId20" Type="http://schemas.openxmlformats.org/officeDocument/2006/relationships/table" Target="../tables/table192.xml"/><Relationship Id="rId1" Type="http://schemas.openxmlformats.org/officeDocument/2006/relationships/printerSettings" Target="../printerSettings/printerSettings13.bin"/><Relationship Id="rId6" Type="http://schemas.openxmlformats.org/officeDocument/2006/relationships/table" Target="../tables/table178.xml"/><Relationship Id="rId11" Type="http://schemas.openxmlformats.org/officeDocument/2006/relationships/table" Target="../tables/table183.xml"/><Relationship Id="rId5" Type="http://schemas.openxmlformats.org/officeDocument/2006/relationships/table" Target="../tables/table177.xml"/><Relationship Id="rId15" Type="http://schemas.openxmlformats.org/officeDocument/2006/relationships/table" Target="../tables/table187.xml"/><Relationship Id="rId10" Type="http://schemas.openxmlformats.org/officeDocument/2006/relationships/table" Target="../tables/table182.xml"/><Relationship Id="rId19" Type="http://schemas.openxmlformats.org/officeDocument/2006/relationships/table" Target="../tables/table191.xml"/><Relationship Id="rId4" Type="http://schemas.openxmlformats.org/officeDocument/2006/relationships/table" Target="../tables/table176.xml"/><Relationship Id="rId9" Type="http://schemas.openxmlformats.org/officeDocument/2006/relationships/table" Target="../tables/table181.xml"/><Relationship Id="rId14" Type="http://schemas.openxmlformats.org/officeDocument/2006/relationships/table" Target="../tables/table186.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199.xml"/><Relationship Id="rId13" Type="http://schemas.openxmlformats.org/officeDocument/2006/relationships/table" Target="../tables/table204.xml"/><Relationship Id="rId18" Type="http://schemas.openxmlformats.org/officeDocument/2006/relationships/table" Target="../tables/table209.xml"/><Relationship Id="rId3" Type="http://schemas.openxmlformats.org/officeDocument/2006/relationships/table" Target="../tables/table194.xml"/><Relationship Id="rId7" Type="http://schemas.openxmlformats.org/officeDocument/2006/relationships/table" Target="../tables/table198.xml"/><Relationship Id="rId12" Type="http://schemas.openxmlformats.org/officeDocument/2006/relationships/table" Target="../tables/table203.xml"/><Relationship Id="rId17" Type="http://schemas.openxmlformats.org/officeDocument/2006/relationships/table" Target="../tables/table208.xml"/><Relationship Id="rId2" Type="http://schemas.openxmlformats.org/officeDocument/2006/relationships/table" Target="../tables/table193.xml"/><Relationship Id="rId16" Type="http://schemas.openxmlformats.org/officeDocument/2006/relationships/table" Target="../tables/table207.xml"/><Relationship Id="rId20" Type="http://schemas.openxmlformats.org/officeDocument/2006/relationships/table" Target="../tables/table211.xml"/><Relationship Id="rId1" Type="http://schemas.openxmlformats.org/officeDocument/2006/relationships/printerSettings" Target="../printerSettings/printerSettings14.bin"/><Relationship Id="rId6" Type="http://schemas.openxmlformats.org/officeDocument/2006/relationships/table" Target="../tables/table197.xml"/><Relationship Id="rId11" Type="http://schemas.openxmlformats.org/officeDocument/2006/relationships/table" Target="../tables/table202.xml"/><Relationship Id="rId5" Type="http://schemas.openxmlformats.org/officeDocument/2006/relationships/table" Target="../tables/table196.xml"/><Relationship Id="rId15" Type="http://schemas.openxmlformats.org/officeDocument/2006/relationships/table" Target="../tables/table206.xml"/><Relationship Id="rId10" Type="http://schemas.openxmlformats.org/officeDocument/2006/relationships/table" Target="../tables/table201.xml"/><Relationship Id="rId19" Type="http://schemas.openxmlformats.org/officeDocument/2006/relationships/table" Target="../tables/table210.xml"/><Relationship Id="rId4" Type="http://schemas.openxmlformats.org/officeDocument/2006/relationships/table" Target="../tables/table195.xml"/><Relationship Id="rId9" Type="http://schemas.openxmlformats.org/officeDocument/2006/relationships/table" Target="../tables/table200.xml"/><Relationship Id="rId14" Type="http://schemas.openxmlformats.org/officeDocument/2006/relationships/table" Target="../tables/table20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printerSettings" Target="../printerSettings/printerSettings4.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18" Type="http://schemas.openxmlformats.org/officeDocument/2006/relationships/table" Target="../tables/table37.xml"/><Relationship Id="rId3" Type="http://schemas.openxmlformats.org/officeDocument/2006/relationships/table" Target="../tables/table22.xml"/><Relationship Id="rId21" Type="http://schemas.openxmlformats.org/officeDocument/2006/relationships/table" Target="../tables/table40.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 Type="http://schemas.openxmlformats.org/officeDocument/2006/relationships/vmlDrawing" Target="../drawings/vmlDrawing1.vml"/><Relationship Id="rId16" Type="http://schemas.openxmlformats.org/officeDocument/2006/relationships/table" Target="../tables/table35.xml"/><Relationship Id="rId20" Type="http://schemas.openxmlformats.org/officeDocument/2006/relationships/table" Target="../tables/table39.xml"/><Relationship Id="rId1" Type="http://schemas.openxmlformats.org/officeDocument/2006/relationships/printerSettings" Target="../printerSettings/printerSettings5.bin"/><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5" Type="http://schemas.openxmlformats.org/officeDocument/2006/relationships/table" Target="../tables/table34.xml"/><Relationship Id="rId10" Type="http://schemas.openxmlformats.org/officeDocument/2006/relationships/table" Target="../tables/table29.xml"/><Relationship Id="rId19" Type="http://schemas.openxmlformats.org/officeDocument/2006/relationships/table" Target="../tables/table38.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46.xml"/><Relationship Id="rId13" Type="http://schemas.openxmlformats.org/officeDocument/2006/relationships/table" Target="../tables/table51.xml"/><Relationship Id="rId18" Type="http://schemas.openxmlformats.org/officeDocument/2006/relationships/table" Target="../tables/table56.xml"/><Relationship Id="rId3" Type="http://schemas.openxmlformats.org/officeDocument/2006/relationships/table" Target="../tables/table41.xml"/><Relationship Id="rId21" Type="http://schemas.openxmlformats.org/officeDocument/2006/relationships/table" Target="../tables/table59.xml"/><Relationship Id="rId7" Type="http://schemas.openxmlformats.org/officeDocument/2006/relationships/table" Target="../tables/table45.xml"/><Relationship Id="rId12" Type="http://schemas.openxmlformats.org/officeDocument/2006/relationships/table" Target="../tables/table50.xml"/><Relationship Id="rId17" Type="http://schemas.openxmlformats.org/officeDocument/2006/relationships/table" Target="../tables/table55.xml"/><Relationship Id="rId2" Type="http://schemas.openxmlformats.org/officeDocument/2006/relationships/vmlDrawing" Target="../drawings/vmlDrawing2.vml"/><Relationship Id="rId16" Type="http://schemas.openxmlformats.org/officeDocument/2006/relationships/table" Target="../tables/table54.xml"/><Relationship Id="rId20" Type="http://schemas.openxmlformats.org/officeDocument/2006/relationships/table" Target="../tables/table58.xml"/><Relationship Id="rId1" Type="http://schemas.openxmlformats.org/officeDocument/2006/relationships/printerSettings" Target="../printerSettings/printerSettings6.bin"/><Relationship Id="rId6" Type="http://schemas.openxmlformats.org/officeDocument/2006/relationships/table" Target="../tables/table44.xml"/><Relationship Id="rId11" Type="http://schemas.openxmlformats.org/officeDocument/2006/relationships/table" Target="../tables/table49.xml"/><Relationship Id="rId5" Type="http://schemas.openxmlformats.org/officeDocument/2006/relationships/table" Target="../tables/table43.xml"/><Relationship Id="rId15" Type="http://schemas.openxmlformats.org/officeDocument/2006/relationships/table" Target="../tables/table53.xml"/><Relationship Id="rId10" Type="http://schemas.openxmlformats.org/officeDocument/2006/relationships/table" Target="../tables/table48.xml"/><Relationship Id="rId19" Type="http://schemas.openxmlformats.org/officeDocument/2006/relationships/table" Target="../tables/table57.xml"/><Relationship Id="rId4" Type="http://schemas.openxmlformats.org/officeDocument/2006/relationships/table" Target="../tables/table42.xml"/><Relationship Id="rId9" Type="http://schemas.openxmlformats.org/officeDocument/2006/relationships/table" Target="../tables/table47.xml"/><Relationship Id="rId14" Type="http://schemas.openxmlformats.org/officeDocument/2006/relationships/table" Target="../tables/table52.xml"/></Relationships>
</file>

<file path=xl/worksheets/_rels/sheet7.xml.rels><?xml version="1.0" encoding="UTF-8" standalone="yes"?>
<Relationships xmlns="http://schemas.openxmlformats.org/package/2006/relationships"><Relationship Id="rId8" Type="http://schemas.openxmlformats.org/officeDocument/2006/relationships/table" Target="../tables/table65.xml"/><Relationship Id="rId13" Type="http://schemas.openxmlformats.org/officeDocument/2006/relationships/table" Target="../tables/table70.xml"/><Relationship Id="rId18" Type="http://schemas.openxmlformats.org/officeDocument/2006/relationships/table" Target="../tables/table75.xml"/><Relationship Id="rId3" Type="http://schemas.openxmlformats.org/officeDocument/2006/relationships/table" Target="../tables/table60.xml"/><Relationship Id="rId21" Type="http://schemas.openxmlformats.org/officeDocument/2006/relationships/table" Target="../tables/table78.xml"/><Relationship Id="rId7" Type="http://schemas.openxmlformats.org/officeDocument/2006/relationships/table" Target="../tables/table64.xml"/><Relationship Id="rId12" Type="http://schemas.openxmlformats.org/officeDocument/2006/relationships/table" Target="../tables/table69.xml"/><Relationship Id="rId17" Type="http://schemas.openxmlformats.org/officeDocument/2006/relationships/table" Target="../tables/table74.xml"/><Relationship Id="rId2" Type="http://schemas.openxmlformats.org/officeDocument/2006/relationships/vmlDrawing" Target="../drawings/vmlDrawing3.vml"/><Relationship Id="rId16" Type="http://schemas.openxmlformats.org/officeDocument/2006/relationships/table" Target="../tables/table73.xml"/><Relationship Id="rId20" Type="http://schemas.openxmlformats.org/officeDocument/2006/relationships/table" Target="../tables/table77.xml"/><Relationship Id="rId1" Type="http://schemas.openxmlformats.org/officeDocument/2006/relationships/printerSettings" Target="../printerSettings/printerSettings7.bin"/><Relationship Id="rId6" Type="http://schemas.openxmlformats.org/officeDocument/2006/relationships/table" Target="../tables/table63.xml"/><Relationship Id="rId11" Type="http://schemas.openxmlformats.org/officeDocument/2006/relationships/table" Target="../tables/table68.xml"/><Relationship Id="rId5" Type="http://schemas.openxmlformats.org/officeDocument/2006/relationships/table" Target="../tables/table62.xml"/><Relationship Id="rId15" Type="http://schemas.openxmlformats.org/officeDocument/2006/relationships/table" Target="../tables/table72.xml"/><Relationship Id="rId10" Type="http://schemas.openxmlformats.org/officeDocument/2006/relationships/table" Target="../tables/table67.xml"/><Relationship Id="rId19" Type="http://schemas.openxmlformats.org/officeDocument/2006/relationships/table" Target="../tables/table76.xml"/><Relationship Id="rId4" Type="http://schemas.openxmlformats.org/officeDocument/2006/relationships/table" Target="../tables/table61.xml"/><Relationship Id="rId9" Type="http://schemas.openxmlformats.org/officeDocument/2006/relationships/table" Target="../tables/table66.xml"/><Relationship Id="rId14" Type="http://schemas.openxmlformats.org/officeDocument/2006/relationships/table" Target="../tables/table7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18" Type="http://schemas.openxmlformats.org/officeDocument/2006/relationships/table" Target="../tables/table94.xml"/><Relationship Id="rId3" Type="http://schemas.openxmlformats.org/officeDocument/2006/relationships/table" Target="../tables/table79.xml"/><Relationship Id="rId21" Type="http://schemas.openxmlformats.org/officeDocument/2006/relationships/table" Target="../tables/table97.xml"/><Relationship Id="rId7" Type="http://schemas.openxmlformats.org/officeDocument/2006/relationships/table" Target="../tables/table83.xml"/><Relationship Id="rId12" Type="http://schemas.openxmlformats.org/officeDocument/2006/relationships/table" Target="../tables/table88.xml"/><Relationship Id="rId17" Type="http://schemas.openxmlformats.org/officeDocument/2006/relationships/table" Target="../tables/table93.xml"/><Relationship Id="rId2" Type="http://schemas.openxmlformats.org/officeDocument/2006/relationships/vmlDrawing" Target="../drawings/vmlDrawing4.vml"/><Relationship Id="rId16" Type="http://schemas.openxmlformats.org/officeDocument/2006/relationships/table" Target="../tables/table92.xml"/><Relationship Id="rId20" Type="http://schemas.openxmlformats.org/officeDocument/2006/relationships/table" Target="../tables/table96.xml"/><Relationship Id="rId1" Type="http://schemas.openxmlformats.org/officeDocument/2006/relationships/printerSettings" Target="../printerSettings/printerSettings8.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5" Type="http://schemas.openxmlformats.org/officeDocument/2006/relationships/table" Target="../tables/table91.xml"/><Relationship Id="rId10" Type="http://schemas.openxmlformats.org/officeDocument/2006/relationships/table" Target="../tables/table86.xml"/><Relationship Id="rId19" Type="http://schemas.openxmlformats.org/officeDocument/2006/relationships/table" Target="../tables/table95.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04.xml"/><Relationship Id="rId13" Type="http://schemas.openxmlformats.org/officeDocument/2006/relationships/table" Target="../tables/table109.xml"/><Relationship Id="rId18" Type="http://schemas.openxmlformats.org/officeDocument/2006/relationships/table" Target="../tables/table114.xml"/><Relationship Id="rId3" Type="http://schemas.openxmlformats.org/officeDocument/2006/relationships/table" Target="../tables/table99.xml"/><Relationship Id="rId7" Type="http://schemas.openxmlformats.org/officeDocument/2006/relationships/table" Target="../tables/table103.xml"/><Relationship Id="rId12" Type="http://schemas.openxmlformats.org/officeDocument/2006/relationships/table" Target="../tables/table108.xml"/><Relationship Id="rId17" Type="http://schemas.openxmlformats.org/officeDocument/2006/relationships/table" Target="../tables/table113.xml"/><Relationship Id="rId2" Type="http://schemas.openxmlformats.org/officeDocument/2006/relationships/table" Target="../tables/table98.xml"/><Relationship Id="rId16" Type="http://schemas.openxmlformats.org/officeDocument/2006/relationships/table" Target="../tables/table112.xml"/><Relationship Id="rId20" Type="http://schemas.openxmlformats.org/officeDocument/2006/relationships/table" Target="../tables/table116.xml"/><Relationship Id="rId1" Type="http://schemas.openxmlformats.org/officeDocument/2006/relationships/printerSettings" Target="../printerSettings/printerSettings9.bin"/><Relationship Id="rId6" Type="http://schemas.openxmlformats.org/officeDocument/2006/relationships/table" Target="../tables/table102.xml"/><Relationship Id="rId11" Type="http://schemas.openxmlformats.org/officeDocument/2006/relationships/table" Target="../tables/table107.xml"/><Relationship Id="rId5" Type="http://schemas.openxmlformats.org/officeDocument/2006/relationships/table" Target="../tables/table101.xml"/><Relationship Id="rId15" Type="http://schemas.openxmlformats.org/officeDocument/2006/relationships/table" Target="../tables/table111.xml"/><Relationship Id="rId10" Type="http://schemas.openxmlformats.org/officeDocument/2006/relationships/table" Target="../tables/table106.xml"/><Relationship Id="rId19" Type="http://schemas.openxmlformats.org/officeDocument/2006/relationships/table" Target="../tables/table115.xml"/><Relationship Id="rId4" Type="http://schemas.openxmlformats.org/officeDocument/2006/relationships/table" Target="../tables/table100.xml"/><Relationship Id="rId9" Type="http://schemas.openxmlformats.org/officeDocument/2006/relationships/table" Target="../tables/table105.xml"/><Relationship Id="rId14" Type="http://schemas.openxmlformats.org/officeDocument/2006/relationships/table" Target="../tables/table1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showGridLines="0" tabSelected="1" zoomScale="120" zoomScaleNormal="120" zoomScaleSheetLayoutView="100" workbookViewId="0"/>
  </sheetViews>
  <sheetFormatPr defaultColWidth="8.6640625" defaultRowHeight="15" x14ac:dyDescent="0.2"/>
  <cols>
    <col min="1" max="1" width="89.33203125" customWidth="1"/>
    <col min="5" max="5" width="30.33203125" customWidth="1"/>
  </cols>
  <sheetData>
    <row r="1" spans="1:5" ht="39.950000000000003" customHeight="1" thickTop="1" thickBot="1" x14ac:dyDescent="0.25">
      <c r="A1" s="19" t="s">
        <v>0</v>
      </c>
    </row>
    <row r="2" spans="1:5" ht="30" customHeight="1" thickTop="1" thickBot="1" x14ac:dyDescent="0.25">
      <c r="A2" s="18" t="s">
        <v>1</v>
      </c>
    </row>
    <row r="3" spans="1:5" ht="30" customHeight="1" thickTop="1" x14ac:dyDescent="0.2">
      <c r="A3" s="15" t="s">
        <v>2</v>
      </c>
    </row>
    <row r="4" spans="1:5" ht="45.75" customHeight="1" x14ac:dyDescent="0.2">
      <c r="A4" s="16" t="s">
        <v>3</v>
      </c>
    </row>
    <row r="5" spans="1:5" ht="30" customHeight="1" x14ac:dyDescent="0.2">
      <c r="A5" s="16" t="s">
        <v>4</v>
      </c>
    </row>
    <row r="6" spans="1:5" ht="45.95" customHeight="1" x14ac:dyDescent="0.2">
      <c r="A6" s="16" t="s">
        <v>5</v>
      </c>
    </row>
    <row r="7" spans="1:5" ht="84.95" customHeight="1" x14ac:dyDescent="0.2">
      <c r="A7" s="64" t="s">
        <v>6</v>
      </c>
      <c r="E7" s="20"/>
    </row>
    <row r="8" spans="1:5" ht="30" customHeight="1" x14ac:dyDescent="0.2">
      <c r="A8" s="16" t="s">
        <v>7</v>
      </c>
    </row>
    <row r="9" spans="1:5" ht="30" customHeight="1" x14ac:dyDescent="0.2">
      <c r="A9" s="16" t="s">
        <v>8</v>
      </c>
    </row>
    <row r="10" spans="1:5" ht="30" customHeight="1" x14ac:dyDescent="0.2">
      <c r="A10" s="15" t="s">
        <v>9</v>
      </c>
    </row>
    <row r="11" spans="1:5" ht="30" customHeight="1" x14ac:dyDescent="0.2">
      <c r="A11" s="16" t="s">
        <v>10</v>
      </c>
    </row>
    <row r="12" spans="1:5" ht="30" customHeight="1" x14ac:dyDescent="0.2">
      <c r="A12" s="16" t="s">
        <v>11</v>
      </c>
    </row>
    <row r="13" spans="1:5" ht="30" customHeight="1" x14ac:dyDescent="0.2">
      <c r="A13" s="16" t="s">
        <v>12</v>
      </c>
    </row>
    <row r="14" spans="1:5" ht="30" customHeight="1" x14ac:dyDescent="0.2">
      <c r="A14" s="15" t="s">
        <v>13</v>
      </c>
    </row>
    <row r="15" spans="1:5" ht="30" customHeight="1" x14ac:dyDescent="0.2">
      <c r="A15" s="16" t="s">
        <v>14</v>
      </c>
    </row>
    <row r="16" spans="1:5" ht="30" customHeight="1" x14ac:dyDescent="0.2">
      <c r="A16" s="15" t="s">
        <v>15</v>
      </c>
    </row>
    <row r="17" spans="1:1" ht="45.95" customHeight="1" x14ac:dyDescent="0.2">
      <c r="A17" s="17" t="s">
        <v>16</v>
      </c>
    </row>
    <row r="18" spans="1:1" ht="65.099999999999994" customHeight="1" x14ac:dyDescent="0.2">
      <c r="A18" s="17" t="s">
        <v>17</v>
      </c>
    </row>
    <row r="20" spans="1:1" x14ac:dyDescent="0.25">
      <c r="A20" s="7"/>
    </row>
  </sheetData>
  <pageMargins left="0.7" right="0.7" top="0.75" bottom="0.75" header="0.3" footer="0.3"/>
  <pageSetup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4567-9A39-4525-8866-565EB6822E13}">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91</v>
      </c>
      <c r="B2" s="11"/>
      <c r="C2" s="11"/>
      <c r="D2" s="11"/>
      <c r="E2" s="11"/>
      <c r="F2" s="11"/>
      <c r="G2" s="11"/>
      <c r="H2" s="18" t="str">
        <f>A2</f>
        <v>Insert Program 7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Program5Personnel240[[#This Row],[Annual Salary/Rate (e.g. $54,000)]]*Program5Personnel240[[#This Row],[Indicate FTE ECBG portion (e.g. 0.50 FTE) ]]</f>
        <v>0</v>
      </c>
      <c r="E6" s="25"/>
      <c r="F6" s="25"/>
      <c r="G6" s="25">
        <f t="shared" si="0"/>
        <v>0</v>
      </c>
    </row>
    <row r="7" spans="1:22" ht="20.100000000000001" customHeight="1" x14ac:dyDescent="0.2">
      <c r="A7" s="35"/>
      <c r="B7" s="36"/>
      <c r="C7" s="37">
        <v>0</v>
      </c>
      <c r="D7" s="43">
        <f>Program5Personnel240[[#This Row],[Annual Salary/Rate (e.g. $54,000)]]*Program5Personnel240[[#This Row],[Indicate FTE ECBG portion (e.g. 0.50 FTE) ]]</f>
        <v>0</v>
      </c>
      <c r="E7" s="25"/>
      <c r="F7" s="25"/>
      <c r="G7" s="25">
        <f t="shared" si="0"/>
        <v>0</v>
      </c>
    </row>
    <row r="8" spans="1:22" ht="20.100000000000001" customHeight="1" x14ac:dyDescent="0.2">
      <c r="A8" s="35"/>
      <c r="B8" s="36"/>
      <c r="C8" s="37">
        <v>0</v>
      </c>
      <c r="D8" s="43">
        <f>Program5Personnel240[[#This Row],[Annual Salary/Rate (e.g. $54,000)]]*Program5Personnel240[[#This Row],[Indicate FTE ECBG portion (e.g. 0.50 FTE) ]]</f>
        <v>0</v>
      </c>
      <c r="E8" s="25"/>
      <c r="F8" s="25"/>
      <c r="G8" s="25">
        <f>SUM(D8:F8)</f>
        <v>0</v>
      </c>
    </row>
    <row r="9" spans="1:22" ht="20.100000000000001" customHeight="1" x14ac:dyDescent="0.2">
      <c r="A9" s="35"/>
      <c r="B9" s="36"/>
      <c r="C9" s="37">
        <v>0</v>
      </c>
      <c r="D9" s="43">
        <f>Program5Personnel240[[#This Row],[Annual Salary/Rate (e.g. $54,000)]]*Program5Personnel240[[#This Row],[Indicate FTE ECBG portion (e.g. 0.50 FTE) ]]</f>
        <v>0</v>
      </c>
      <c r="E9" s="25"/>
      <c r="F9" s="25"/>
      <c r="G9" s="25">
        <f t="shared" si="0"/>
        <v>0</v>
      </c>
    </row>
    <row r="10" spans="1:22" ht="20.100000000000001" customHeight="1" x14ac:dyDescent="0.2">
      <c r="A10" s="38" t="s">
        <v>54</v>
      </c>
      <c r="B10" s="39">
        <f>SUBTOTAL(109,Program5Personnel240[Annual Salary/Rate (e.g. $54,000)])</f>
        <v>0</v>
      </c>
      <c r="C10" s="40">
        <f>SUBTOTAL(109,Program5Personnel240[Indicate FTE ECBG portion (e.g. 0.50 FTE) ])</f>
        <v>0</v>
      </c>
      <c r="D10" s="29">
        <f>SUBTOTAL(109,Program5Personnel240[ECBG Cost (e.g. $27,000)])</f>
        <v>1</v>
      </c>
      <c r="E10" s="25">
        <f>SUBTOTAL(109,Program5Personnel240[Other])</f>
        <v>0</v>
      </c>
      <c r="F10" s="25">
        <f>SUBTOTAL(109,Program5Personnel240[In-Kind])</f>
        <v>0</v>
      </c>
      <c r="G10" s="25">
        <f>SUBTOTAL(109,Program5Personnel240[Total])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SUBTOTAL(109,Program5Benefits3119[ECBG])</f>
        <v>0</v>
      </c>
      <c r="C17" s="25">
        <f>SUBTOTAL(109,Program5Benefits3119[Other])</f>
        <v>0</v>
      </c>
      <c r="D17" s="25">
        <f>SUBTOTAL(109,Program5Benefits3119[In-Kind])</f>
        <v>0</v>
      </c>
      <c r="E17" s="25">
        <f>SUBTOTAL(109,Program5Benefits3119[Total])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SUBTOTAL(109,Program5Travel4120[ECBG])</f>
        <v>0</v>
      </c>
      <c r="C23" s="25">
        <f>SUBTOTAL(109,Program5Travel4120[Other])</f>
        <v>0</v>
      </c>
      <c r="D23" s="25">
        <f>SUBTOTAL(109,Program5Travel4120[In-Kind])</f>
        <v>0</v>
      </c>
      <c r="E23" s="25">
        <f>SUBTOTAL(109,Program5Travel4120[Total])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SUBTOTAL(109,Program5Furniture13121[ECBG])</f>
        <v>0</v>
      </c>
      <c r="C30" s="25">
        <f>SUBTOTAL(109,Program5Furniture13121[Other])</f>
        <v>0</v>
      </c>
      <c r="D30" s="25">
        <f>SUBTOTAL(109,Program5Furniture13121[In-Kind])</f>
        <v>0</v>
      </c>
      <c r="E30" s="25">
        <f>SUBTOTAL(109,Program5Furniture13121[Total])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SUBTOTAL(109,Program5Supplies15122[ECBG])</f>
        <v>0</v>
      </c>
      <c r="C36" s="25">
        <f>SUBTOTAL(109,Program5Supplies15122[Other])</f>
        <v>0</v>
      </c>
      <c r="D36" s="25">
        <f>SUBTOTAL(109,Program5Supplies15122[In-Kind])</f>
        <v>0</v>
      </c>
      <c r="E36" s="25">
        <f>SUBTOTAL(109,Program5Supplies15122[Total])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SUBTOTAL(109,Program5Contractual26123[ECBG])</f>
        <v>0</v>
      </c>
      <c r="C42" s="29">
        <f>SUBTOTAL(109,Program5Contractual26123[Other])</f>
        <v>0</v>
      </c>
      <c r="D42" s="29">
        <f>SUBTOTAL(109,Program5Contractual26123[In-Kind])</f>
        <v>0</v>
      </c>
      <c r="E42" s="25">
        <f>SUBTOTAL(109,Program5Contractual26123[Total])</f>
        <v>0</v>
      </c>
      <c r="F42"/>
      <c r="G42"/>
      <c r="H42" s="45"/>
    </row>
    <row r="43" spans="1:15" ht="30.75"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SUBTOTAL(109,Program5Training27124[ECBG])</f>
        <v>0</v>
      </c>
      <c r="C48" s="25">
        <f>SUBTOTAL(109,Program5Training27124[Other])</f>
        <v>0</v>
      </c>
      <c r="D48" s="25">
        <f>SUBTOTAL(109,Program5Training27124[In-Kind])</f>
        <v>0</v>
      </c>
      <c r="E48" s="25">
        <f>SUBTOTAL(109,Program5Training27124[Total])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SUBTOTAL(109,Program5Building28125[ECBG])</f>
        <v>0</v>
      </c>
      <c r="C54" s="25">
        <f>SUBTOTAL(109,Program5Building28125[Other])</f>
        <v>0</v>
      </c>
      <c r="D54" s="25">
        <f>SUBTOTAL(109,Program5Building28125[In-Kind])</f>
        <v>0</v>
      </c>
      <c r="E54" s="25">
        <f>SUBTOTAL(109,Program5Building28125[Total])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SUBTOTAL(109,Program5Other29126[ECBG])</f>
        <v>0</v>
      </c>
      <c r="C60" s="25">
        <f>SUBTOTAL(109,Program5Other29126[Other])</f>
        <v>0</v>
      </c>
      <c r="D60" s="25">
        <f>SUBTOTAL(109,Program5Other29126[In-Kind])</f>
        <v>0</v>
      </c>
      <c r="E60" s="25">
        <f>SUBTOTAL(109,Program5Other29126[Total])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Explain how each line item was determined for each: ECBG funds, Cash Match and/or In-Kind." sqref="H19 H32 H38 H44 H50 H56 H12" xr:uid="{0409D904-895B-437A-9484-BD662FA4ABFA}"/>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7D21C26C-5F7D-42C5-A943-A6CC880CB0D4}"/>
    <dataValidation allowBlank="1" showInputMessage="1" showErrorMessage="1" prompt="Explain how each line item was determined for each: ECBG funds, Cash Match and/or In-Kind. " sqref="H25" xr:uid="{3DC31B87-045E-41B5-833E-F7B11EA887AC}"/>
    <dataValidation allowBlank="1" showInputMessage="1" showErrorMessage="1" prompt="Insert Staff Positions" sqref="A5" xr:uid="{F099101E-3FC6-4206-99E7-E5F48E094DBD}"/>
    <dataValidation allowBlank="1" showInputMessage="1" showErrorMessage="1" prompt="Insert Personnel Benefits &amp; Taxes Expenses" sqref="A12" xr:uid="{28E001A8-FA10-4CB9-BF67-DAED8E2F3ABB}"/>
    <dataValidation allowBlank="1" showInputMessage="1" showErrorMessage="1" prompt="Insert Travel &amp; Subsistence Expenses" sqref="A19" xr:uid="{930C9BC3-B6F3-4B03-AF22-BF57150337E4}"/>
    <dataValidation allowBlank="1" showInputMessage="1" showErrorMessage="1" prompt="Insert Types of Furniture &amp; Equipment Expenses" sqref="A25" xr:uid="{1C16D59E-45B4-4ADA-B207-737F429DA451}"/>
    <dataValidation allowBlank="1" showInputMessage="1" showErrorMessage="1" prompt="Insert Supplies Expenses" sqref="A32" xr:uid="{0B0FE3D2-1FCB-4242-8B0B-79EC360EA049}"/>
    <dataValidation allowBlank="1" showInputMessage="1" showErrorMessage="1" prompt="Insert Contractual Expenses" sqref="A38" xr:uid="{37C0AD9B-C29F-4055-8D4A-75F6E5495AEB}"/>
    <dataValidation allowBlank="1" showInputMessage="1" showErrorMessage="1" prompt="Insert Staff Education &amp; Training Expenses" sqref="A44" xr:uid="{880CB450-CF70-4115-AB3B-0F51B1148A95}"/>
    <dataValidation allowBlank="1" showInputMessage="1" showErrorMessage="1" prompt="Insert Building, Space &amp; Maintenance Expenses" sqref="A50" xr:uid="{E598398A-3851-4994-A93B-B5B5411A8129}"/>
    <dataValidation allowBlank="1" showInputMessage="1" showErrorMessage="1" prompt="Insert Other Direct Expenses" sqref="A56" xr:uid="{E32E523F-5097-4670-960E-E77FD5A21E99}"/>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A70489CA-D7D5-4704-A81A-74DCE609F96A}"/>
  </dataValidations>
  <hyperlinks>
    <hyperlink ref="A64" location="'Program 1 Budget'!H1" display="Start Justification Narrative" xr:uid="{FC448F19-26DA-480B-A352-EE3CB045D428}"/>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3FF-256E-4B0B-8D92-7AB1849238E9}">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92</v>
      </c>
      <c r="B2" s="11"/>
      <c r="C2" s="11"/>
      <c r="D2" s="11"/>
      <c r="E2" s="11"/>
      <c r="F2" s="11"/>
      <c r="G2" s="11"/>
      <c r="H2" s="18" t="str">
        <f>A2</f>
        <v>Insert Program 8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Program5Personnel240137[[#This Row],[Annual Salary/Rate (e.g. $54,000)]]*Program5Personnel240137[[#This Row],[Indicate FTE ECBG portion (e.g. 0.50 FTE) ]]</f>
        <v>0</v>
      </c>
      <c r="E6" s="25"/>
      <c r="F6" s="25"/>
      <c r="G6" s="25">
        <f t="shared" si="0"/>
        <v>0</v>
      </c>
    </row>
    <row r="7" spans="1:22" ht="20.100000000000001" customHeight="1" x14ac:dyDescent="0.2">
      <c r="A7" s="35"/>
      <c r="B7" s="36"/>
      <c r="C7" s="37">
        <v>0</v>
      </c>
      <c r="D7" s="43">
        <f>Program5Personnel240137[[#This Row],[Annual Salary/Rate (e.g. $54,000)]]*Program5Personnel240137[[#This Row],[Indicate FTE ECBG portion (e.g. 0.50 FTE) ]]</f>
        <v>0</v>
      </c>
      <c r="E7" s="25"/>
      <c r="F7" s="25"/>
      <c r="G7" s="25">
        <f t="shared" si="0"/>
        <v>0</v>
      </c>
    </row>
    <row r="8" spans="1:22" ht="20.100000000000001" customHeight="1" x14ac:dyDescent="0.2">
      <c r="A8" s="35"/>
      <c r="B8" s="36"/>
      <c r="C8" s="37">
        <v>0</v>
      </c>
      <c r="D8" s="43">
        <f>Program5Personnel240137[[#This Row],[Annual Salary/Rate (e.g. $54,000)]]*Program5Personnel240137[[#This Row],[Indicate FTE ECBG portion (e.g. 0.50 FTE) ]]</f>
        <v>0</v>
      </c>
      <c r="E8" s="25"/>
      <c r="F8" s="25"/>
      <c r="G8" s="25">
        <f>SUM(D8:F8)</f>
        <v>0</v>
      </c>
    </row>
    <row r="9" spans="1:22" ht="20.100000000000001" customHeight="1" x14ac:dyDescent="0.2">
      <c r="A9" s="35"/>
      <c r="B9" s="36"/>
      <c r="C9" s="37">
        <v>0</v>
      </c>
      <c r="D9" s="43">
        <f>Program5Personnel240137[[#This Row],[Annual Salary/Rate (e.g. $54,000)]]*Program5Personnel240137[[#This Row],[Indicate FTE ECBG portion (e.g. 0.50 FTE) ]]</f>
        <v>0</v>
      </c>
      <c r="E9" s="25"/>
      <c r="F9" s="25"/>
      <c r="G9" s="25">
        <f t="shared" si="0"/>
        <v>0</v>
      </c>
    </row>
    <row r="10" spans="1:22" ht="20.100000000000001" customHeight="1" x14ac:dyDescent="0.2">
      <c r="A10" s="38" t="s">
        <v>54</v>
      </c>
      <c r="B10" s="39">
        <f>SUBTOTAL(109,Program5Personnel240137[Annual Salary/Rate (e.g. $54,000)])</f>
        <v>0</v>
      </c>
      <c r="C10" s="40">
        <f>SUBTOTAL(109,Program5Personnel240137[Indicate FTE ECBG portion (e.g. 0.50 FTE) ])</f>
        <v>0</v>
      </c>
      <c r="D10" s="29">
        <f>SUBTOTAL(109,Program5Personnel240137[ECBG Cost (e.g. $27,000)])</f>
        <v>1</v>
      </c>
      <c r="E10" s="25">
        <f>SUBTOTAL(109,Program5Personnel240137[Other])</f>
        <v>0</v>
      </c>
      <c r="F10" s="25">
        <f>SUBTOTAL(109,Program5Personnel240137[In-Kind])</f>
        <v>0</v>
      </c>
      <c r="G10" s="25">
        <f>SUBTOTAL(109,Program5Personnel240137[Total])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SUBTOTAL(109,Program5Benefits3119138[ECBG])</f>
        <v>0</v>
      </c>
      <c r="C17" s="25">
        <f>SUBTOTAL(109,Program5Benefits3119138[Other])</f>
        <v>0</v>
      </c>
      <c r="D17" s="25">
        <f>SUBTOTAL(109,Program5Benefits3119138[In-Kind])</f>
        <v>0</v>
      </c>
      <c r="E17" s="25">
        <f>SUBTOTAL(109,Program5Benefits3119138[Total])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SUBTOTAL(109,Program5Travel4120139[ECBG])</f>
        <v>0</v>
      </c>
      <c r="C23" s="25">
        <f>SUBTOTAL(109,Program5Travel4120139[Other])</f>
        <v>0</v>
      </c>
      <c r="D23" s="25">
        <f>SUBTOTAL(109,Program5Travel4120139[In-Kind])</f>
        <v>0</v>
      </c>
      <c r="E23" s="25">
        <f>SUBTOTAL(109,Program5Travel4120139[Total])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SUBTOTAL(109,Program5Furniture13121140[ECBG])</f>
        <v>0</v>
      </c>
      <c r="C30" s="25">
        <f>SUBTOTAL(109,Program5Furniture13121140[Other])</f>
        <v>0</v>
      </c>
      <c r="D30" s="25">
        <f>SUBTOTAL(109,Program5Furniture13121140[In-Kind])</f>
        <v>0</v>
      </c>
      <c r="E30" s="25">
        <f>SUBTOTAL(109,Program5Furniture13121140[Total])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SUBTOTAL(109,Program5Supplies15122141[ECBG])</f>
        <v>0</v>
      </c>
      <c r="C36" s="25">
        <f>SUBTOTAL(109,Program5Supplies15122141[Other])</f>
        <v>0</v>
      </c>
      <c r="D36" s="25">
        <f>SUBTOTAL(109,Program5Supplies15122141[In-Kind])</f>
        <v>0</v>
      </c>
      <c r="E36" s="25">
        <f>SUBTOTAL(109,Program5Supplies15122141[Total])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SUBTOTAL(109,Program5Contractual26123142[ECBG])</f>
        <v>0</v>
      </c>
      <c r="C42" s="29">
        <f>SUBTOTAL(109,Program5Contractual26123142[Other])</f>
        <v>0</v>
      </c>
      <c r="D42" s="29">
        <f>SUBTOTAL(109,Program5Contractual26123142[In-Kind])</f>
        <v>0</v>
      </c>
      <c r="E42" s="25">
        <f>SUBTOTAL(109,Program5Contractual26123142[Total])</f>
        <v>0</v>
      </c>
      <c r="F42"/>
      <c r="G42"/>
      <c r="H42" s="45"/>
    </row>
    <row r="43" spans="1:15" ht="30.75"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SUBTOTAL(109,Program5Training27124143[ECBG])</f>
        <v>0</v>
      </c>
      <c r="C48" s="25">
        <f>SUBTOTAL(109,Program5Training27124143[Other])</f>
        <v>0</v>
      </c>
      <c r="D48" s="25">
        <f>SUBTOTAL(109,Program5Training27124143[In-Kind])</f>
        <v>0</v>
      </c>
      <c r="E48" s="25">
        <f>SUBTOTAL(109,Program5Training27124143[Total])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SUBTOTAL(109,Program5Building28125144[ECBG])</f>
        <v>0</v>
      </c>
      <c r="C54" s="25">
        <f>SUBTOTAL(109,Program5Building28125144[Other])</f>
        <v>0</v>
      </c>
      <c r="D54" s="25">
        <f>SUBTOTAL(109,Program5Building28125144[In-Kind])</f>
        <v>0</v>
      </c>
      <c r="E54" s="25">
        <f>SUBTOTAL(109,Program5Building28125144[Total])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SUBTOTAL(109,Program5Other29126145[ECBG])</f>
        <v>0</v>
      </c>
      <c r="C60" s="25">
        <f>SUBTOTAL(109,Program5Other29126145[Other])</f>
        <v>0</v>
      </c>
      <c r="D60" s="25">
        <f>SUBTOTAL(109,Program5Other29126145[In-Kind])</f>
        <v>0</v>
      </c>
      <c r="E60" s="25">
        <f>SUBTOTAL(109,Program5Other29126145[Total])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D8B32CEC-59A0-491C-B807-E4365833E9F8}"/>
    <dataValidation allowBlank="1" showInputMessage="1" showErrorMessage="1" prompt="Insert Other Direct Expenses" sqref="A56" xr:uid="{5030A128-00DE-4CA7-88A0-790BBF187E38}"/>
    <dataValidation allowBlank="1" showInputMessage="1" showErrorMessage="1" prompt="Insert Building, Space &amp; Maintenance Expenses" sqref="A50" xr:uid="{FBDF9FAE-D516-476A-AB12-736C2EC9393D}"/>
    <dataValidation allowBlank="1" showInputMessage="1" showErrorMessage="1" prompt="Insert Staff Education &amp; Training Expenses" sqref="A44" xr:uid="{7F0B04F3-D68D-46D3-94F3-FA012F1863B7}"/>
    <dataValidation allowBlank="1" showInputMessage="1" showErrorMessage="1" prompt="Insert Contractual Expenses" sqref="A38" xr:uid="{7BC4D12C-80D4-49F9-B5AA-9F1C47AC50E6}"/>
    <dataValidation allowBlank="1" showInputMessage="1" showErrorMessage="1" prompt="Insert Supplies Expenses" sqref="A32" xr:uid="{5C48E64F-DC7E-4755-B57F-9D946C82D8F8}"/>
    <dataValidation allowBlank="1" showInputMessage="1" showErrorMessage="1" prompt="Insert Types of Furniture &amp; Equipment Expenses" sqref="A25" xr:uid="{23CAC271-08A5-4125-AD94-20A8EDCE01AE}"/>
    <dataValidation allowBlank="1" showInputMessage="1" showErrorMessage="1" prompt="Insert Travel &amp; Subsistence Expenses" sqref="A19" xr:uid="{111BEE60-755D-41D1-8285-BBCAD28A54E1}"/>
    <dataValidation allowBlank="1" showInputMessage="1" showErrorMessage="1" prompt="Insert Personnel Benefits &amp; Taxes Expenses" sqref="A12" xr:uid="{368A5F1E-D718-4CE2-99C6-E5165D716F67}"/>
    <dataValidation allowBlank="1" showInputMessage="1" showErrorMessage="1" prompt="Insert Staff Positions" sqref="A5" xr:uid="{B3DC601A-0FA7-43BB-B8CA-DA7903479754}"/>
    <dataValidation allowBlank="1" showInputMessage="1" showErrorMessage="1" prompt="Explain how each line item was determined for each: ECBG funds, Cash Match and/or In-Kind. " sqref="H25" xr:uid="{5B20F5B3-BF71-4DA8-9352-2F6D5B62E0FA}"/>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DBFE5122-DB71-45A0-A5FC-D081FA2BB9D4}"/>
    <dataValidation allowBlank="1" showInputMessage="1" showErrorMessage="1" prompt="Explain how each line item was determined for each: ECBG funds, Cash Match and/or In-Kind." sqref="H19 H32 H38 H44 H50 H56 H12" xr:uid="{B0EB73AD-90D6-4732-85EA-364B1A878425}"/>
  </dataValidations>
  <hyperlinks>
    <hyperlink ref="A64" location="'Program 1 Budget'!H1" display="Start Justification Narrative" xr:uid="{96E22273-8D3D-45A2-913A-DB1DB3441346}"/>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73F6-DB29-418F-82F8-A6563019E453}">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93</v>
      </c>
      <c r="B2" s="11"/>
      <c r="C2" s="11"/>
      <c r="D2" s="11"/>
      <c r="E2" s="11"/>
      <c r="F2" s="11"/>
      <c r="G2" s="11"/>
      <c r="H2" s="18" t="str">
        <f>A2</f>
        <v>Insert Program 9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Program5Personnel240137156[[#This Row],[Annual Salary/Rate (e.g. $54,000)]]*Program5Personnel240137156[[#This Row],[Indicate FTE ECBG portion (e.g. 0.50 FTE) ]]</f>
        <v>0</v>
      </c>
      <c r="E6" s="25"/>
      <c r="F6" s="25"/>
      <c r="G6" s="25">
        <f t="shared" si="0"/>
        <v>0</v>
      </c>
    </row>
    <row r="7" spans="1:22" ht="20.100000000000001" customHeight="1" x14ac:dyDescent="0.2">
      <c r="A7" s="35"/>
      <c r="B7" s="36"/>
      <c r="C7" s="37">
        <v>0</v>
      </c>
      <c r="D7" s="43">
        <f>Program5Personnel240137156[[#This Row],[Annual Salary/Rate (e.g. $54,000)]]*Program5Personnel240137156[[#This Row],[Indicate FTE ECBG portion (e.g. 0.50 FTE) ]]</f>
        <v>0</v>
      </c>
      <c r="E7" s="25"/>
      <c r="F7" s="25"/>
      <c r="G7" s="25">
        <f t="shared" si="0"/>
        <v>0</v>
      </c>
    </row>
    <row r="8" spans="1:22" ht="20.100000000000001" customHeight="1" x14ac:dyDescent="0.2">
      <c r="A8" s="35"/>
      <c r="B8" s="36"/>
      <c r="C8" s="37">
        <v>0</v>
      </c>
      <c r="D8" s="43">
        <f>Program5Personnel240137156[[#This Row],[Annual Salary/Rate (e.g. $54,000)]]*Program5Personnel240137156[[#This Row],[Indicate FTE ECBG portion (e.g. 0.50 FTE) ]]</f>
        <v>0</v>
      </c>
      <c r="E8" s="25"/>
      <c r="F8" s="25"/>
      <c r="G8" s="25">
        <f>SUM(D8:F8)</f>
        <v>0</v>
      </c>
    </row>
    <row r="9" spans="1:22" ht="20.100000000000001" customHeight="1" x14ac:dyDescent="0.2">
      <c r="A9" s="35"/>
      <c r="B9" s="36"/>
      <c r="C9" s="37">
        <v>0</v>
      </c>
      <c r="D9" s="43">
        <f>Program5Personnel240137156[[#This Row],[Annual Salary/Rate (e.g. $54,000)]]*Program5Personnel240137156[[#This Row],[Indicate FTE ECBG portion (e.g. 0.50 FTE) ]]</f>
        <v>0</v>
      </c>
      <c r="E9" s="25"/>
      <c r="F9" s="25"/>
      <c r="G9" s="25">
        <f t="shared" si="0"/>
        <v>0</v>
      </c>
    </row>
    <row r="10" spans="1:22" ht="20.100000000000001" customHeight="1" x14ac:dyDescent="0.2">
      <c r="A10" s="38" t="s">
        <v>54</v>
      </c>
      <c r="B10" s="39">
        <f>SUBTOTAL(109,Program5Personnel240137156[Annual Salary/Rate (e.g. $54,000)])</f>
        <v>0</v>
      </c>
      <c r="C10" s="40">
        <f>SUBTOTAL(109,Program5Personnel240137156[Indicate FTE ECBG portion (e.g. 0.50 FTE) ])</f>
        <v>0</v>
      </c>
      <c r="D10" s="29">
        <f>SUBTOTAL(109,Program5Personnel240137156[ECBG Cost (e.g. $27,000)])</f>
        <v>1</v>
      </c>
      <c r="E10" s="25">
        <f>SUBTOTAL(109,Program5Personnel240137156[Other])</f>
        <v>0</v>
      </c>
      <c r="F10" s="25">
        <f>SUBTOTAL(109,Program5Personnel240137156[In-Kind])</f>
        <v>0</v>
      </c>
      <c r="G10" s="25">
        <f>SUBTOTAL(109,Program5Personnel240137156[Total])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SUBTOTAL(109,Program5Benefits3119138157[ECBG])</f>
        <v>0</v>
      </c>
      <c r="C17" s="25">
        <f>SUBTOTAL(109,Program5Benefits3119138157[Other])</f>
        <v>0</v>
      </c>
      <c r="D17" s="25">
        <f>SUBTOTAL(109,Program5Benefits3119138157[In-Kind])</f>
        <v>0</v>
      </c>
      <c r="E17" s="25">
        <f>SUBTOTAL(109,Program5Benefits3119138157[Total])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SUBTOTAL(109,Program5Travel4120139158[ECBG])</f>
        <v>0</v>
      </c>
      <c r="C23" s="25">
        <f>SUBTOTAL(109,Program5Travel4120139158[Other])</f>
        <v>0</v>
      </c>
      <c r="D23" s="25">
        <f>SUBTOTAL(109,Program5Travel4120139158[In-Kind])</f>
        <v>0</v>
      </c>
      <c r="E23" s="25">
        <f>SUBTOTAL(109,Program5Travel4120139158[Total])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SUBTOTAL(109,Program5Furniture13121140159[ECBG])</f>
        <v>0</v>
      </c>
      <c r="C30" s="25">
        <f>SUBTOTAL(109,Program5Furniture13121140159[Other])</f>
        <v>0</v>
      </c>
      <c r="D30" s="25">
        <f>SUBTOTAL(109,Program5Furniture13121140159[In-Kind])</f>
        <v>0</v>
      </c>
      <c r="E30" s="25">
        <f>SUBTOTAL(109,Program5Furniture13121140159[Total])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SUBTOTAL(109,Program5Supplies15122141160[ECBG])</f>
        <v>0</v>
      </c>
      <c r="C36" s="25">
        <f>SUBTOTAL(109,Program5Supplies15122141160[Other])</f>
        <v>0</v>
      </c>
      <c r="D36" s="25">
        <f>SUBTOTAL(109,Program5Supplies15122141160[In-Kind])</f>
        <v>0</v>
      </c>
      <c r="E36" s="25">
        <f>SUBTOTAL(109,Program5Supplies15122141160[Total])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SUBTOTAL(109,Program5Contractual26123142161[ECBG])</f>
        <v>0</v>
      </c>
      <c r="C42" s="29">
        <f>SUBTOTAL(109,Program5Contractual26123142161[Other])</f>
        <v>0</v>
      </c>
      <c r="D42" s="29">
        <f>SUBTOTAL(109,Program5Contractual26123142161[In-Kind])</f>
        <v>0</v>
      </c>
      <c r="E42" s="25">
        <f>SUBTOTAL(109,Program5Contractual26123142161[Total])</f>
        <v>0</v>
      </c>
      <c r="F42"/>
      <c r="G42"/>
      <c r="H42" s="45"/>
    </row>
    <row r="43" spans="1:15" ht="30.75"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SUBTOTAL(109,Program5Training27124143162[ECBG])</f>
        <v>0</v>
      </c>
      <c r="C48" s="25">
        <f>SUBTOTAL(109,Program5Training27124143162[Other])</f>
        <v>0</v>
      </c>
      <c r="D48" s="25">
        <f>SUBTOTAL(109,Program5Training27124143162[In-Kind])</f>
        <v>0</v>
      </c>
      <c r="E48" s="25">
        <f>SUBTOTAL(109,Program5Training27124143162[Total])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SUBTOTAL(109,Program5Building28125144163[ECBG])</f>
        <v>0</v>
      </c>
      <c r="C54" s="25">
        <f>SUBTOTAL(109,Program5Building28125144163[Other])</f>
        <v>0</v>
      </c>
      <c r="D54" s="25">
        <f>SUBTOTAL(109,Program5Building28125144163[In-Kind])</f>
        <v>0</v>
      </c>
      <c r="E54" s="25">
        <f>SUBTOTAL(109,Program5Building28125144163[Total])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SUBTOTAL(109,Program5Other29126145164[ECBG])</f>
        <v>0</v>
      </c>
      <c r="C60" s="25">
        <f>SUBTOTAL(109,Program5Other29126145164[Other])</f>
        <v>0</v>
      </c>
      <c r="D60" s="25">
        <f>SUBTOTAL(109,Program5Other29126145164[In-Kind])</f>
        <v>0</v>
      </c>
      <c r="E60" s="25">
        <f>SUBTOTAL(109,Program5Other29126145164[Total])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Explain how each line item was determined for each: ECBG funds, Cash Match and/or In-Kind." sqref="H19 H32 H38 H44 H50 H56 H12" xr:uid="{7EFF2D8F-90D1-4CDD-86D3-85F632981508}"/>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931D19E0-9B83-4ABF-A070-7AE15A7DAD19}"/>
    <dataValidation allowBlank="1" showInputMessage="1" showErrorMessage="1" prompt="Explain how each line item was determined for each: ECBG funds, Cash Match and/or In-Kind. " sqref="H25" xr:uid="{37538B6F-C5D5-4CB1-866C-294D49B39C80}"/>
    <dataValidation allowBlank="1" showInputMessage="1" showErrorMessage="1" prompt="Insert Staff Positions" sqref="A5" xr:uid="{9DDF9A5F-83F6-41E0-BCC5-CA84237D4326}"/>
    <dataValidation allowBlank="1" showInputMessage="1" showErrorMessage="1" prompt="Insert Personnel Benefits &amp; Taxes Expenses" sqref="A12" xr:uid="{AA044672-64B0-4A2F-8F2F-00BF276023CE}"/>
    <dataValidation allowBlank="1" showInputMessage="1" showErrorMessage="1" prompt="Insert Travel &amp; Subsistence Expenses" sqref="A19" xr:uid="{5C0BEDA9-0911-45B6-A684-99FB930388DF}"/>
    <dataValidation allowBlank="1" showInputMessage="1" showErrorMessage="1" prompt="Insert Types of Furniture &amp; Equipment Expenses" sqref="A25" xr:uid="{F4600DBC-9479-4C58-8A52-6CDE4A879045}"/>
    <dataValidation allowBlank="1" showInputMessage="1" showErrorMessage="1" prompt="Insert Supplies Expenses" sqref="A32" xr:uid="{3BA293E6-F8B3-4C8E-9B75-104979311F75}"/>
    <dataValidation allowBlank="1" showInputMessage="1" showErrorMessage="1" prompt="Insert Contractual Expenses" sqref="A38" xr:uid="{AAA847AE-29FD-4C7E-A25D-8BDFA7595742}"/>
    <dataValidation allowBlank="1" showInputMessage="1" showErrorMessage="1" prompt="Insert Staff Education &amp; Training Expenses" sqref="A44" xr:uid="{2F4C9401-5B5E-4A2F-BA3E-992DFDDE7D51}"/>
    <dataValidation allowBlank="1" showInputMessage="1" showErrorMessage="1" prompt="Insert Building, Space &amp; Maintenance Expenses" sqref="A50" xr:uid="{A25C811C-1DAF-457E-A282-5C4E5F3020F6}"/>
    <dataValidation allowBlank="1" showInputMessage="1" showErrorMessage="1" prompt="Insert Other Direct Expenses" sqref="A56" xr:uid="{D7ACE2BC-7506-402C-95B2-3AB6D288CFF1}"/>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1BA69738-F7DA-4F24-AA38-2E35B372988F}"/>
  </dataValidations>
  <hyperlinks>
    <hyperlink ref="A64" location="'Program 1 Budget'!H1" display="Start Justification Narrative" xr:uid="{0896B153-E273-4498-A174-7FCA26A714F6}"/>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8DEA6-D09C-40CA-ABD6-A72072A7F20C}">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94</v>
      </c>
      <c r="B2" s="11"/>
      <c r="C2" s="11"/>
      <c r="D2" s="11"/>
      <c r="E2" s="11"/>
      <c r="F2" s="11"/>
      <c r="G2" s="11"/>
      <c r="H2" s="18" t="str">
        <f>A2</f>
        <v>Insert Program 10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Program5Personnel240137156175[[#This Row],[Annual Salary/Rate (e.g. $54,000)]]*Program5Personnel240137156175[[#This Row],[Indicate FTE ECBG portion (e.g. 0.50 FTE) ]]</f>
        <v>0</v>
      </c>
      <c r="E6" s="25"/>
      <c r="F6" s="25"/>
      <c r="G6" s="25">
        <f t="shared" si="0"/>
        <v>0</v>
      </c>
    </row>
    <row r="7" spans="1:22" ht="20.100000000000001" customHeight="1" x14ac:dyDescent="0.2">
      <c r="A7" s="35"/>
      <c r="B7" s="36"/>
      <c r="C7" s="37">
        <v>0</v>
      </c>
      <c r="D7" s="43">
        <f>Program5Personnel240137156175[[#This Row],[Annual Salary/Rate (e.g. $54,000)]]*Program5Personnel240137156175[[#This Row],[Indicate FTE ECBG portion (e.g. 0.50 FTE) ]]</f>
        <v>0</v>
      </c>
      <c r="E7" s="25"/>
      <c r="F7" s="25"/>
      <c r="G7" s="25">
        <f t="shared" si="0"/>
        <v>0</v>
      </c>
    </row>
    <row r="8" spans="1:22" ht="20.100000000000001" customHeight="1" x14ac:dyDescent="0.2">
      <c r="A8" s="35"/>
      <c r="B8" s="36"/>
      <c r="C8" s="37">
        <v>0</v>
      </c>
      <c r="D8" s="43">
        <f>Program5Personnel240137156175[[#This Row],[Annual Salary/Rate (e.g. $54,000)]]*Program5Personnel240137156175[[#This Row],[Indicate FTE ECBG portion (e.g. 0.50 FTE) ]]</f>
        <v>0</v>
      </c>
      <c r="E8" s="25"/>
      <c r="F8" s="25"/>
      <c r="G8" s="25">
        <f>SUM(D8:F8)</f>
        <v>0</v>
      </c>
    </row>
    <row r="9" spans="1:22" ht="20.100000000000001" customHeight="1" x14ac:dyDescent="0.2">
      <c r="A9" s="35"/>
      <c r="B9" s="36"/>
      <c r="C9" s="37">
        <v>0</v>
      </c>
      <c r="D9" s="43">
        <f>Program5Personnel240137156175[[#This Row],[Annual Salary/Rate (e.g. $54,000)]]*Program5Personnel240137156175[[#This Row],[Indicate FTE ECBG portion (e.g. 0.50 FTE) ]]</f>
        <v>0</v>
      </c>
      <c r="E9" s="25"/>
      <c r="F9" s="25"/>
      <c r="G9" s="25">
        <f t="shared" si="0"/>
        <v>0</v>
      </c>
    </row>
    <row r="10" spans="1:22" ht="20.100000000000001" customHeight="1" x14ac:dyDescent="0.2">
      <c r="A10" s="38" t="s">
        <v>54</v>
      </c>
      <c r="B10" s="39">
        <f>SUBTOTAL(109,Program5Personnel240137156175[Annual Salary/Rate (e.g. $54,000)])</f>
        <v>0</v>
      </c>
      <c r="C10" s="40">
        <f>SUBTOTAL(109,Program5Personnel240137156175[Indicate FTE ECBG portion (e.g. 0.50 FTE) ])</f>
        <v>0</v>
      </c>
      <c r="D10" s="29">
        <f>SUBTOTAL(109,Program5Personnel240137156175[ECBG Cost (e.g. $27,000)])</f>
        <v>1</v>
      </c>
      <c r="E10" s="25">
        <f>SUBTOTAL(109,Program5Personnel240137156175[Other])</f>
        <v>0</v>
      </c>
      <c r="F10" s="25">
        <f>SUBTOTAL(109,Program5Personnel240137156175[In-Kind])</f>
        <v>0</v>
      </c>
      <c r="G10" s="25">
        <f>SUBTOTAL(109,Program5Personnel240137156175[Total])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SUBTOTAL(109,Program5Benefits3119138157176[ECBG])</f>
        <v>0</v>
      </c>
      <c r="C17" s="25">
        <f>SUBTOTAL(109,Program5Benefits3119138157176[Other])</f>
        <v>0</v>
      </c>
      <c r="D17" s="25">
        <f>SUBTOTAL(109,Program5Benefits3119138157176[In-Kind])</f>
        <v>0</v>
      </c>
      <c r="E17" s="25">
        <f>SUBTOTAL(109,Program5Benefits3119138157176[Total])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SUBTOTAL(109,Program5Travel4120139158177[ECBG])</f>
        <v>0</v>
      </c>
      <c r="C23" s="25">
        <f>SUBTOTAL(109,Program5Travel4120139158177[Other])</f>
        <v>0</v>
      </c>
      <c r="D23" s="25">
        <f>SUBTOTAL(109,Program5Travel4120139158177[In-Kind])</f>
        <v>0</v>
      </c>
      <c r="E23" s="25">
        <f>SUBTOTAL(109,Program5Travel4120139158177[Total])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SUBTOTAL(109,Program5Furniture13121140159178[ECBG])</f>
        <v>0</v>
      </c>
      <c r="C30" s="25">
        <f>SUBTOTAL(109,Program5Furniture13121140159178[Other])</f>
        <v>0</v>
      </c>
      <c r="D30" s="25">
        <f>SUBTOTAL(109,Program5Furniture13121140159178[In-Kind])</f>
        <v>0</v>
      </c>
      <c r="E30" s="25">
        <f>SUBTOTAL(109,Program5Furniture13121140159178[Total])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SUBTOTAL(109,Program5Supplies15122141160179[ECBG])</f>
        <v>0</v>
      </c>
      <c r="C36" s="25">
        <f>SUBTOTAL(109,Program5Supplies15122141160179[Other])</f>
        <v>0</v>
      </c>
      <c r="D36" s="25">
        <f>SUBTOTAL(109,Program5Supplies15122141160179[In-Kind])</f>
        <v>0</v>
      </c>
      <c r="E36" s="25">
        <f>SUBTOTAL(109,Program5Supplies15122141160179[Total])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SUBTOTAL(109,Program5Contractual26123142161180[ECBG])</f>
        <v>0</v>
      </c>
      <c r="C42" s="29">
        <f>SUBTOTAL(109,Program5Contractual26123142161180[Other])</f>
        <v>0</v>
      </c>
      <c r="D42" s="29">
        <f>SUBTOTAL(109,Program5Contractual26123142161180[In-Kind])</f>
        <v>0</v>
      </c>
      <c r="E42" s="25">
        <f>SUBTOTAL(109,Program5Contractual26123142161180[Total])</f>
        <v>0</v>
      </c>
      <c r="F42"/>
      <c r="G42"/>
      <c r="H42" s="45"/>
    </row>
    <row r="43" spans="1:15" ht="30.75"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SUBTOTAL(109,Program5Training27124143162181[ECBG])</f>
        <v>0</v>
      </c>
      <c r="C48" s="25">
        <f>SUBTOTAL(109,Program5Training27124143162181[Other])</f>
        <v>0</v>
      </c>
      <c r="D48" s="25">
        <f>SUBTOTAL(109,Program5Training27124143162181[In-Kind])</f>
        <v>0</v>
      </c>
      <c r="E48" s="25">
        <f>SUBTOTAL(109,Program5Training27124143162181[Total])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SUBTOTAL(109,Program5Building28125144163182[ECBG])</f>
        <v>0</v>
      </c>
      <c r="C54" s="25">
        <f>SUBTOTAL(109,Program5Building28125144163182[Other])</f>
        <v>0</v>
      </c>
      <c r="D54" s="25">
        <f>SUBTOTAL(109,Program5Building28125144163182[In-Kind])</f>
        <v>0</v>
      </c>
      <c r="E54" s="25">
        <f>SUBTOTAL(109,Program5Building28125144163182[Total])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SUBTOTAL(109,Program5Other29126145164183[ECBG])</f>
        <v>0</v>
      </c>
      <c r="C60" s="25">
        <f>SUBTOTAL(109,Program5Other29126145164183[Other])</f>
        <v>0</v>
      </c>
      <c r="D60" s="25">
        <f>SUBTOTAL(109,Program5Other29126145164183[In-Kind])</f>
        <v>0</v>
      </c>
      <c r="E60" s="25">
        <f>SUBTOTAL(109,Program5Other29126145164183[Total])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4CC0FE18-BF7C-4A59-B60B-DB2FEBF6227C}"/>
    <dataValidation allowBlank="1" showInputMessage="1" showErrorMessage="1" prompt="Insert Other Direct Expenses" sqref="A56" xr:uid="{E97E2AA8-5B39-45AC-ACC2-C6AFB87CFDF0}"/>
    <dataValidation allowBlank="1" showInputMessage="1" showErrorMessage="1" prompt="Insert Building, Space &amp; Maintenance Expenses" sqref="A50" xr:uid="{DDAE4651-5BA7-4968-8F33-3999DEB811D2}"/>
    <dataValidation allowBlank="1" showInputMessage="1" showErrorMessage="1" prompt="Insert Staff Education &amp; Training Expenses" sqref="A44" xr:uid="{D1595425-D6ED-4A86-846B-B6D390B5B7F4}"/>
    <dataValidation allowBlank="1" showInputMessage="1" showErrorMessage="1" prompt="Insert Contractual Expenses" sqref="A38" xr:uid="{D78DB59C-2615-45AE-9596-D8E0D3E11B8A}"/>
    <dataValidation allowBlank="1" showInputMessage="1" showErrorMessage="1" prompt="Insert Supplies Expenses" sqref="A32" xr:uid="{2DD3EA5D-AFE8-463A-B9DD-3A2AF1DAC5CE}"/>
    <dataValidation allowBlank="1" showInputMessage="1" showErrorMessage="1" prompt="Insert Types of Furniture &amp; Equipment Expenses" sqref="A25" xr:uid="{1CA9D707-CC58-4BDE-AD0D-97D044FBE3BB}"/>
    <dataValidation allowBlank="1" showInputMessage="1" showErrorMessage="1" prompt="Insert Travel &amp; Subsistence Expenses" sqref="A19" xr:uid="{78F7ACF7-1F90-4A05-8AE3-D4868AFF5229}"/>
    <dataValidation allowBlank="1" showInputMessage="1" showErrorMessage="1" prompt="Insert Personnel Benefits &amp; Taxes Expenses" sqref="A12" xr:uid="{35458893-1775-4054-8F00-F75F471EE212}"/>
    <dataValidation allowBlank="1" showInputMessage="1" showErrorMessage="1" prompt="Insert Staff Positions" sqref="A5" xr:uid="{14947EED-EE9F-4514-A38E-C131213774ED}"/>
    <dataValidation allowBlank="1" showInputMessage="1" showErrorMessage="1" prompt="Explain how each line item was determined for each: ECBG funds, Cash Match and/or In-Kind. " sqref="H25" xr:uid="{DF1F1B6D-F842-4AAC-A735-C08B1A3D4AD7}"/>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FFD9CF67-FBCD-4293-8AE2-1B51F7DCD314}"/>
    <dataValidation allowBlank="1" showInputMessage="1" showErrorMessage="1" prompt="Explain how each line item was determined for each: ECBG funds, Cash Match and/or In-Kind." sqref="H19 H32 H38 H44 H50 H56 H12" xr:uid="{2930CBAA-3675-46A1-8FA1-A3D465069C4C}"/>
  </dataValidations>
  <hyperlinks>
    <hyperlink ref="A64" location="'Program 1 Budget'!H1" display="Start Justification Narrative" xr:uid="{EFF2F532-FA1D-48B2-8BB5-BF73CC751427}"/>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AFA8-5B7F-4A0B-A1C1-E94BE9FF07FF}">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95</v>
      </c>
      <c r="B2" s="11"/>
      <c r="C2" s="11"/>
      <c r="D2" s="11"/>
      <c r="E2" s="11"/>
      <c r="F2" s="11"/>
      <c r="G2" s="11"/>
      <c r="H2" s="18" t="str">
        <f>A2</f>
        <v>Insert Program 11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Program5Personnel240137156175194[[#This Row],[Annual Salary/Rate (e.g. $54,000)]]*Program5Personnel240137156175194[[#This Row],[Indicate FTE ECBG portion (e.g. 0.50 FTE) ]]</f>
        <v>0</v>
      </c>
      <c r="E6" s="25"/>
      <c r="F6" s="25"/>
      <c r="G6" s="25">
        <f t="shared" si="0"/>
        <v>0</v>
      </c>
    </row>
    <row r="7" spans="1:22" ht="20.100000000000001" customHeight="1" x14ac:dyDescent="0.2">
      <c r="A7" s="35"/>
      <c r="B7" s="36"/>
      <c r="C7" s="37">
        <v>0</v>
      </c>
      <c r="D7" s="43">
        <f>Program5Personnel240137156175194[[#This Row],[Annual Salary/Rate (e.g. $54,000)]]*Program5Personnel240137156175194[[#This Row],[Indicate FTE ECBG portion (e.g. 0.50 FTE) ]]</f>
        <v>0</v>
      </c>
      <c r="E7" s="25"/>
      <c r="F7" s="25"/>
      <c r="G7" s="25">
        <f t="shared" si="0"/>
        <v>0</v>
      </c>
    </row>
    <row r="8" spans="1:22" ht="20.100000000000001" customHeight="1" x14ac:dyDescent="0.2">
      <c r="A8" s="35"/>
      <c r="B8" s="36"/>
      <c r="C8" s="37">
        <v>0</v>
      </c>
      <c r="D8" s="43">
        <f>Program5Personnel240137156175194[[#This Row],[Annual Salary/Rate (e.g. $54,000)]]*Program5Personnel240137156175194[[#This Row],[Indicate FTE ECBG portion (e.g. 0.50 FTE) ]]</f>
        <v>0</v>
      </c>
      <c r="E8" s="25"/>
      <c r="F8" s="25"/>
      <c r="G8" s="25">
        <f>SUM(D8:F8)</f>
        <v>0</v>
      </c>
    </row>
    <row r="9" spans="1:22" ht="20.100000000000001" customHeight="1" x14ac:dyDescent="0.2">
      <c r="A9" s="35"/>
      <c r="B9" s="36"/>
      <c r="C9" s="37">
        <v>0</v>
      </c>
      <c r="D9" s="43">
        <f>Program5Personnel240137156175194[[#This Row],[Annual Salary/Rate (e.g. $54,000)]]*Program5Personnel240137156175194[[#This Row],[Indicate FTE ECBG portion (e.g. 0.50 FTE) ]]</f>
        <v>0</v>
      </c>
      <c r="E9" s="25"/>
      <c r="F9" s="25"/>
      <c r="G9" s="25">
        <f t="shared" si="0"/>
        <v>0</v>
      </c>
    </row>
    <row r="10" spans="1:22" ht="20.100000000000001" customHeight="1" x14ac:dyDescent="0.2">
      <c r="A10" s="38" t="s">
        <v>54</v>
      </c>
      <c r="B10" s="39">
        <f>SUBTOTAL(109,Program5Personnel240137156175194[Annual Salary/Rate (e.g. $54,000)])</f>
        <v>0</v>
      </c>
      <c r="C10" s="40">
        <f>SUBTOTAL(109,Program5Personnel240137156175194[Indicate FTE ECBG portion (e.g. 0.50 FTE) ])</f>
        <v>0</v>
      </c>
      <c r="D10" s="29">
        <f>SUBTOTAL(109,Program5Personnel240137156175194[ECBG Cost (e.g. $27,000)])</f>
        <v>1</v>
      </c>
      <c r="E10" s="25">
        <f>SUBTOTAL(109,Program5Personnel240137156175194[Other])</f>
        <v>0</v>
      </c>
      <c r="F10" s="25">
        <f>SUBTOTAL(109,Program5Personnel240137156175194[In-Kind])</f>
        <v>0</v>
      </c>
      <c r="G10" s="25">
        <f>SUBTOTAL(109,Program5Personnel240137156175194[Total])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SUBTOTAL(109,Program5Benefits3119138157176195[ECBG])</f>
        <v>0</v>
      </c>
      <c r="C17" s="25">
        <f>SUBTOTAL(109,Program5Benefits3119138157176195[Other])</f>
        <v>0</v>
      </c>
      <c r="D17" s="25">
        <f>SUBTOTAL(109,Program5Benefits3119138157176195[In-Kind])</f>
        <v>0</v>
      </c>
      <c r="E17" s="25">
        <f>SUBTOTAL(109,Program5Benefits3119138157176195[Total])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SUBTOTAL(109,Program5Travel4120139158177196[ECBG])</f>
        <v>0</v>
      </c>
      <c r="C23" s="25">
        <f>SUBTOTAL(109,Program5Travel4120139158177196[Other])</f>
        <v>0</v>
      </c>
      <c r="D23" s="25">
        <f>SUBTOTAL(109,Program5Travel4120139158177196[In-Kind])</f>
        <v>0</v>
      </c>
      <c r="E23" s="25">
        <f>SUBTOTAL(109,Program5Travel4120139158177196[Total])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SUBTOTAL(109,Program5Furniture13121140159178197[ECBG])</f>
        <v>0</v>
      </c>
      <c r="C30" s="25">
        <f>SUBTOTAL(109,Program5Furniture13121140159178197[Other])</f>
        <v>0</v>
      </c>
      <c r="D30" s="25">
        <f>SUBTOTAL(109,Program5Furniture13121140159178197[In-Kind])</f>
        <v>0</v>
      </c>
      <c r="E30" s="25">
        <f>SUBTOTAL(109,Program5Furniture13121140159178197[Total])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SUBTOTAL(109,Program5Supplies15122141160179198[ECBG])</f>
        <v>0</v>
      </c>
      <c r="C36" s="25">
        <f>SUBTOTAL(109,Program5Supplies15122141160179198[Other])</f>
        <v>0</v>
      </c>
      <c r="D36" s="25">
        <f>SUBTOTAL(109,Program5Supplies15122141160179198[In-Kind])</f>
        <v>0</v>
      </c>
      <c r="E36" s="25">
        <f>SUBTOTAL(109,Program5Supplies15122141160179198[Total])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SUBTOTAL(109,Program5Contractual26123142161180199[ECBG])</f>
        <v>0</v>
      </c>
      <c r="C42" s="29">
        <f>SUBTOTAL(109,Program5Contractual26123142161180199[Other])</f>
        <v>0</v>
      </c>
      <c r="D42" s="29">
        <f>SUBTOTAL(109,Program5Contractual26123142161180199[In-Kind])</f>
        <v>0</v>
      </c>
      <c r="E42" s="25">
        <f>SUBTOTAL(109,Program5Contractual26123142161180199[Total])</f>
        <v>0</v>
      </c>
      <c r="F42"/>
      <c r="G42"/>
      <c r="H42" s="45"/>
    </row>
    <row r="43" spans="1:15" ht="30.75"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SUBTOTAL(109,Program5Training27124143162181200[ECBG])</f>
        <v>0</v>
      </c>
      <c r="C48" s="25">
        <f>SUBTOTAL(109,Program5Training27124143162181200[Other])</f>
        <v>0</v>
      </c>
      <c r="D48" s="25">
        <f>SUBTOTAL(109,Program5Training27124143162181200[In-Kind])</f>
        <v>0</v>
      </c>
      <c r="E48" s="25">
        <f>SUBTOTAL(109,Program5Training27124143162181200[Total])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SUBTOTAL(109,Program5Building28125144163182201[ECBG])</f>
        <v>0</v>
      </c>
      <c r="C54" s="25">
        <f>SUBTOTAL(109,Program5Building28125144163182201[Other])</f>
        <v>0</v>
      </c>
      <c r="D54" s="25">
        <f>SUBTOTAL(109,Program5Building28125144163182201[In-Kind])</f>
        <v>0</v>
      </c>
      <c r="E54" s="25">
        <f>SUBTOTAL(109,Program5Building28125144163182201[Total])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SUBTOTAL(109,Program5Other29126145164183202[ECBG])</f>
        <v>0</v>
      </c>
      <c r="C60" s="25">
        <f>SUBTOTAL(109,Program5Other29126145164183202[Other])</f>
        <v>0</v>
      </c>
      <c r="D60" s="25">
        <f>SUBTOTAL(109,Program5Other29126145164183202[In-Kind])</f>
        <v>0</v>
      </c>
      <c r="E60" s="25">
        <f>SUBTOTAL(109,Program5Other29126145164183202[Total])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Explain how each line item was determined for each: ECBG funds, Cash Match and/or In-Kind." sqref="H19 H32 H38 H44 H50 H56 H12" xr:uid="{5A9D56AF-4C2E-4987-8A24-C1586FD88324}"/>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398A3C62-B9A2-43F8-B994-FBE9A586961E}"/>
    <dataValidation allowBlank="1" showInputMessage="1" showErrorMessage="1" prompt="Explain how each line item was determined for each: ECBG funds, Cash Match and/or In-Kind. " sqref="H25" xr:uid="{39361C1F-9121-44EB-B349-A727682557C1}"/>
    <dataValidation allowBlank="1" showInputMessage="1" showErrorMessage="1" prompt="Insert Staff Positions" sqref="A5" xr:uid="{17626D4C-E6C5-41B1-9051-211CE48C3108}"/>
    <dataValidation allowBlank="1" showInputMessage="1" showErrorMessage="1" prompt="Insert Personnel Benefits &amp; Taxes Expenses" sqref="A12" xr:uid="{094889ED-CDE6-46B5-B2D3-C11E255B86DD}"/>
    <dataValidation allowBlank="1" showInputMessage="1" showErrorMessage="1" prompt="Insert Travel &amp; Subsistence Expenses" sqref="A19" xr:uid="{BF8DDBE2-60A3-4953-B24D-7C76104B48DA}"/>
    <dataValidation allowBlank="1" showInputMessage="1" showErrorMessage="1" prompt="Insert Types of Furniture &amp; Equipment Expenses" sqref="A25" xr:uid="{4AD02826-335C-4FB6-88C2-8B2F6EB0D2B9}"/>
    <dataValidation allowBlank="1" showInputMessage="1" showErrorMessage="1" prompt="Insert Supplies Expenses" sqref="A32" xr:uid="{390EC2DA-2FFF-4C14-93F3-C0F204E9EF88}"/>
    <dataValidation allowBlank="1" showInputMessage="1" showErrorMessage="1" prompt="Insert Contractual Expenses" sqref="A38" xr:uid="{78C87ED3-7C83-4A5F-9A70-01340DEE3DA4}"/>
    <dataValidation allowBlank="1" showInputMessage="1" showErrorMessage="1" prompt="Insert Staff Education &amp; Training Expenses" sqref="A44" xr:uid="{624931E8-B833-4E0C-9B2F-C2981E28C526}"/>
    <dataValidation allowBlank="1" showInputMessage="1" showErrorMessage="1" prompt="Insert Building, Space &amp; Maintenance Expenses" sqref="A50" xr:uid="{1AB35922-8AB5-494A-BE98-1C2E7041EC7E}"/>
    <dataValidation allowBlank="1" showInputMessage="1" showErrorMessage="1" prompt="Insert Other Direct Expenses" sqref="A56" xr:uid="{FB840631-EE90-4714-AA86-6E135FC63F61}"/>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1BFFB570-B43E-4ABF-BA2C-6369C780E11A}"/>
  </dataValidations>
  <hyperlinks>
    <hyperlink ref="A64" location="'Program 1 Budget'!H1" display="Start Justification Narrative" xr:uid="{54E70968-326C-4042-87C8-AB90B8DD0F95}"/>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1"/>
  <sheetViews>
    <sheetView showGridLines="0" zoomScale="130" zoomScaleNormal="130" workbookViewId="0"/>
  </sheetViews>
  <sheetFormatPr defaultColWidth="8.6640625" defaultRowHeight="15" x14ac:dyDescent="0.2"/>
  <cols>
    <col min="1" max="1" width="65.109375" customWidth="1"/>
    <col min="2" max="2" width="13.109375" customWidth="1"/>
  </cols>
  <sheetData>
    <row r="1" spans="1:2" ht="39.950000000000003" customHeight="1" thickTop="1" thickBot="1" x14ac:dyDescent="0.3">
      <c r="A1" s="19" t="s">
        <v>18</v>
      </c>
      <c r="B1" s="10"/>
    </row>
    <row r="2" spans="1:2" ht="30" customHeight="1" thickTop="1" thickBot="1" x14ac:dyDescent="0.25">
      <c r="A2" s="18" t="s">
        <v>19</v>
      </c>
      <c r="B2" s="11"/>
    </row>
    <row r="3" spans="1:2" ht="30" customHeight="1" thickTop="1" x14ac:dyDescent="0.2">
      <c r="A3" s="21" t="s">
        <v>20</v>
      </c>
      <c r="B3" s="12"/>
    </row>
    <row r="4" spans="1:2" ht="18.95" customHeight="1" x14ac:dyDescent="0.2">
      <c r="A4" s="48" t="s">
        <v>21</v>
      </c>
      <c r="B4" s="34" t="s">
        <v>22</v>
      </c>
    </row>
    <row r="5" spans="1:2" ht="18.95" customHeight="1" x14ac:dyDescent="0.2">
      <c r="A5" s="23" t="s">
        <v>23</v>
      </c>
      <c r="B5" s="25">
        <f>SUM(Program1Personnel[[#Totals],[ECBG Cost (e.g. $27,000)]], Program2Personnel[[#Totals],[ECBG Cost (e.g. $27,000)]], Program3Personnel[[#Totals],[ECBG Cost (e.g. $27,000)]], Program4Personnel[[#Totals],[ECBG Cost (e.g. $27,000)]], Program5Personnel[[#Totals],[ECBG Cost (e.g. $27,000)]], Program5Personnel2[[#Totals],[ECBG Cost (e.g. $27,000)]], Program5Personnel240[[#Totals],[ECBG Cost (e.g. $27,000)]], Program5Personnel240137[[#Totals],[ECBG Cost (e.g. $27,000)]], Program5Personnel240137156[[#Totals],[ECBG Cost (e.g. $27,000)]], Program5Personnel240137156175[[#Totals],[ECBG Cost (e.g. $27,000)]], Program5Personnel240137156175194[[#Totals],[ECBG Cost (e.g. $27,000)]])</f>
        <v>10</v>
      </c>
    </row>
    <row r="6" spans="1:2" ht="18.95" customHeight="1" x14ac:dyDescent="0.2">
      <c r="A6" s="23" t="s">
        <v>24</v>
      </c>
      <c r="B6" s="25">
        <f>SUM(Program1Benefits[[#Totals],[ECBG]], Program2Benefits[[#Totals],[ECBG]], Program3Benefits[[#Totals],[ECBG]], Program4Benefits[[#Totals],[ECBG]], Program5Benefits[[#Totals],[ECBG]], Program5Benefits3[[#Totals],[ECBG]], Program5Benefits3119[[#Totals],[ECBG]], Program5Benefits3119138[[#Totals],[ECBG]], Program5Benefits3119138157[[#Totals],[ECBG]], Program5Benefits3119138157176[[#Totals],[ECBG]], Program5Benefits3119138157176195[[#Totals],[ECBG]])</f>
        <v>0</v>
      </c>
    </row>
    <row r="7" spans="1:2" ht="18.95" customHeight="1" x14ac:dyDescent="0.2">
      <c r="A7" s="23" t="s">
        <v>25</v>
      </c>
      <c r="B7" s="25">
        <f>SUM(Program1Travel[[#Totals],[ECBG]], Program2Travel[[#Totals],[ECBG]], Program3Travel[[#Totals],[ECBG]], Program4Travel[[#Totals],[ECBG]], Program5Travel[[#Totals],[ECBG]], Program5Travel4[[#Totals],[ECBG]], Program5Travel4120[[#Totals],[ECBG]], Program5Travel4120139[[#Totals],[ECBG]], Program5Travel4120139158[[#Totals],[ECBG]], Program5Travel4120139158177[[#Totals],[ECBG]], Program5Travel4120139158177196[[#Totals],[ECBG]])</f>
        <v>0</v>
      </c>
    </row>
    <row r="8" spans="1:2" ht="18.95" customHeight="1" x14ac:dyDescent="0.2">
      <c r="A8" s="23" t="s">
        <v>26</v>
      </c>
      <c r="B8" s="25">
        <f>SUM(Program1Furniture[[#Totals],[ECBG]], Program2Furniture[[#Totals],[ECBG]], Program3Furniture[[#Totals],[ECBG]], Program4Furniture[[#Totals],[ECBG]], Program5Furniture[[#Totals],[ECBG]], Program5Furniture13[[#Totals],[ECBG]], Program5Furniture13121[[#Totals],[ECBG]], Program5Furniture13121140[[#Totals],[ECBG]], Program5Furniture13121140159[[#Totals],[ECBG]], Program5Furniture13121140159178[[#Totals],[ECBG]], Program5Furniture13121140159178197[[#Totals],[ECBG]])</f>
        <v>0</v>
      </c>
    </row>
    <row r="9" spans="1:2" ht="18.95" customHeight="1" x14ac:dyDescent="0.2">
      <c r="A9" s="23" t="s">
        <v>27</v>
      </c>
      <c r="B9" s="25">
        <f>SUM(Program1Supplies[[#Totals],[ECBG]], Program2Supplies[[#Totals],[ECBG]], Program3Supplies[[#Totals],[ECBG]], Program4Supplies[[#Totals],[ECBG]], Program5Supplies[[#Totals],[ECBG]], Program5Supplies15[[#Totals],[ECBG]], Program5Supplies15122[[#Totals],[ECBG]], Program5Supplies15122141[[#Totals],[ECBG]], Program5Supplies15122141160[[#Totals],[ECBG]], Program5Supplies15122141160179[[#Totals],[ECBG]], Program5Supplies15122141160179198[[#Totals],[ECBG]])</f>
        <v>0</v>
      </c>
    </row>
    <row r="10" spans="1:2" ht="18.95" customHeight="1" x14ac:dyDescent="0.2">
      <c r="A10" s="23" t="s">
        <v>28</v>
      </c>
      <c r="B10" s="25">
        <f>SUM(Program1Contractual[[#Totals],[ECBG]], Program2Contractual[[#Totals],[ECBG]], Program3Contractual[[#Totals],[ECBG]], Program4Contractual[[#Totals],[ECBG]], Program5Contractual[[#Totals],[ECBG]], Program5Contractual26[[#Totals],[ECBG]], Program5Contractual26123[[#Totals],[ECBG]], Program5Contractual26123142[[#Totals],[ECBG]], Program5Contractual26123142161[[#Totals],[ECBG]], Program5Contractual26123142161180[[#Totals],[ECBG]], Program5Contractual26123142161180199[[#Totals],[ECBG]])</f>
        <v>0</v>
      </c>
    </row>
    <row r="11" spans="1:2" ht="18.95" customHeight="1" x14ac:dyDescent="0.2">
      <c r="A11" s="23" t="s">
        <v>29</v>
      </c>
      <c r="B11" s="25">
        <f>SUM(Program1Training[[#Totals],[ECBG]], Program2Training[[#Totals],[ECBG]], Program3Training[[#Totals],[ECBG]], Program4Training[[#Totals],[ECBG]], Program5Training[[#Totals],[ECBG]], Program5Training27[[#Totals],[ECBG]], Program5Training27124[[#Totals],[ECBG]], Program5Training27124143[[#Totals],[ECBG]], Program5Training27124143162[[#Totals],[ECBG]], Program5Training27124143162181[[#Totals],[ECBG]], Program5Training27124143162181200[[#Totals],[ECBG]])</f>
        <v>0</v>
      </c>
    </row>
    <row r="12" spans="1:2" ht="18.95" customHeight="1" x14ac:dyDescent="0.2">
      <c r="A12" s="23" t="s">
        <v>30</v>
      </c>
      <c r="B12" s="25">
        <f>SUM(Program1Building[[#Totals],[ECBG]], Program2Building[[#Totals],[ECBG]], Program3Building[[#Totals],[ECBG]], Program4Building[[#Totals],[ECBG]], Program5Building[[#Totals],[ECBG]], Program5Building28[[#Totals],[ECBG]], Program5Building28125[[#Totals],[ECBG]], Program5Building28125144[[#Totals],[ECBG]], Program5Building28125144163[[#Totals],[ECBG]], Program5Building28125144163182[[#Totals],[ECBG]], Program5Building28125144163182201[[#Totals],[ECBG]])</f>
        <v>0</v>
      </c>
    </row>
    <row r="13" spans="1:2" ht="18.95" customHeight="1" x14ac:dyDescent="0.2">
      <c r="A13" s="23" t="s">
        <v>31</v>
      </c>
      <c r="B13" s="25">
        <f>SUM(Program1Other[[#Totals],[ECBG]], Program2Other[[#Totals],[ECBG]], Program3Other[[#Totals],[ECBG]], Program4Other[[#Totals],[ECBG]], Program5Other[[#Totals],[ECBG]], Program5Other29[[#Totals],[ECBG]], Program5Other29126[[#Totals],[ECBG]], Program5Other29126145[[#Totals],[ECBG]], Program5Other29126145164[[#Totals],[ECBG]], Program5Other29126145164183[[#Totals],[ECBG]], Program5Other29126145164183202[[#Totals],[ECBG]])</f>
        <v>0</v>
      </c>
    </row>
    <row r="14" spans="1:2" ht="18.95" customHeight="1" x14ac:dyDescent="0.2">
      <c r="A14" s="23" t="s">
        <v>32</v>
      </c>
      <c r="B14" s="25">
        <f>SUM(Program1Indirect[ECBG], Program2Indirect[ECBG], Program3Indirect[ECBG], Program4Indirect[ECBG], Program5Indirect[ECBG], Program5Indirect30[ECBG], Program5Indirect30127[ECBG], Program5Indirect30127146[ECBG], Program5Indirect30127146165[ECBG], Program5Indirect30127146165184[ECBG], Program5Indirect30127146165184203[ECBG])</f>
        <v>0</v>
      </c>
    </row>
    <row r="15" spans="1:2" ht="36" customHeight="1" x14ac:dyDescent="0.2">
      <c r="A15" s="28" t="s">
        <v>33</v>
      </c>
      <c r="B15" s="25">
        <f>SUBTOTAL(109,Table116[Total])</f>
        <v>10</v>
      </c>
    </row>
    <row r="16" spans="1:2" ht="36" customHeight="1" x14ac:dyDescent="0.2">
      <c r="A16" s="53" t="s">
        <v>34</v>
      </c>
      <c r="B16" s="54">
        <v>0</v>
      </c>
    </row>
    <row r="17" spans="1:2" ht="36" customHeight="1" x14ac:dyDescent="0.2">
      <c r="A17" s="51" t="s">
        <v>35</v>
      </c>
      <c r="B17" s="52" t="e">
        <f>SUM(Table116[[#Totals],[Total]]/B16)</f>
        <v>#DIV/0!</v>
      </c>
    </row>
    <row r="18" spans="1:2" ht="165" x14ac:dyDescent="0.2">
      <c r="A18" s="49" t="s">
        <v>36</v>
      </c>
      <c r="B18" s="50"/>
    </row>
    <row r="19" spans="1:2" x14ac:dyDescent="0.2">
      <c r="A19" s="4"/>
      <c r="B19" s="1"/>
    </row>
    <row r="21" spans="1:2" ht="16.5" x14ac:dyDescent="0.2">
      <c r="A21" s="65"/>
    </row>
  </sheetData>
  <pageMargins left="0.7" right="0.7" top="0.75" bottom="0.75" header="0.3" footer="0.3"/>
  <pageSetup scale="93"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5EFF-CEBF-4F0A-9474-A2DB20F0907B}">
  <sheetPr>
    <pageSetUpPr fitToPage="1"/>
  </sheetPr>
  <dimension ref="A1:E17"/>
  <sheetViews>
    <sheetView zoomScale="120" zoomScaleNormal="120" workbookViewId="0"/>
  </sheetViews>
  <sheetFormatPr defaultColWidth="8.6640625" defaultRowHeight="15" x14ac:dyDescent="0.2"/>
  <cols>
    <col min="1" max="1" width="48.88671875" customWidth="1"/>
    <col min="2" max="2" width="55.88671875" customWidth="1"/>
    <col min="3" max="3" width="19.33203125" style="58" customWidth="1"/>
  </cols>
  <sheetData>
    <row r="1" spans="1:5" ht="39.950000000000003" customHeight="1" thickTop="1" thickBot="1" x14ac:dyDescent="0.25">
      <c r="A1" s="19" t="s">
        <v>18</v>
      </c>
      <c r="B1" s="13"/>
      <c r="C1" s="56"/>
    </row>
    <row r="2" spans="1:5" ht="30" customHeight="1" thickTop="1" thickBot="1" x14ac:dyDescent="0.25">
      <c r="A2" s="18" t="str">
        <f>'Total Proposed ECBG Budget'!A2</f>
        <v>Organization Name</v>
      </c>
      <c r="B2" s="11"/>
      <c r="C2" s="57"/>
      <c r="D2" s="8"/>
      <c r="E2" s="8"/>
    </row>
    <row r="3" spans="1:5" ht="30" customHeight="1" thickTop="1" x14ac:dyDescent="0.2">
      <c r="A3" s="15" t="s">
        <v>37</v>
      </c>
    </row>
    <row r="4" spans="1:5" ht="72.75" customHeight="1" x14ac:dyDescent="0.2">
      <c r="A4" s="41" t="s">
        <v>38</v>
      </c>
    </row>
    <row r="5" spans="1:5" ht="39.950000000000003" customHeight="1" x14ac:dyDescent="0.2">
      <c r="A5" s="48" t="s">
        <v>39</v>
      </c>
      <c r="B5" s="30" t="s">
        <v>40</v>
      </c>
      <c r="C5" s="59" t="s">
        <v>41</v>
      </c>
    </row>
    <row r="6" spans="1:5" ht="18.95" customHeight="1" x14ac:dyDescent="0.2">
      <c r="A6" s="48"/>
      <c r="B6" s="30"/>
      <c r="C6" s="59"/>
    </row>
    <row r="7" spans="1:5" ht="18.95" customHeight="1" x14ac:dyDescent="0.2">
      <c r="A7" s="48"/>
      <c r="B7" s="30"/>
      <c r="C7" s="59"/>
    </row>
    <row r="8" spans="1:5" ht="18.95" customHeight="1" x14ac:dyDescent="0.2">
      <c r="A8" s="35"/>
      <c r="B8" s="55"/>
      <c r="C8" s="60"/>
    </row>
    <row r="9" spans="1:5" ht="18.95" customHeight="1" x14ac:dyDescent="0.2">
      <c r="A9" s="35"/>
      <c r="B9" s="55"/>
      <c r="C9" s="60"/>
    </row>
    <row r="10" spans="1:5" ht="18.95" customHeight="1" x14ac:dyDescent="0.2">
      <c r="A10" s="35"/>
      <c r="B10" s="55"/>
      <c r="C10" s="60"/>
    </row>
    <row r="11" spans="1:5" ht="18.95" customHeight="1" x14ac:dyDescent="0.2">
      <c r="A11" s="35"/>
      <c r="B11" s="55"/>
      <c r="C11" s="60"/>
    </row>
    <row r="12" spans="1:5" ht="18.95" customHeight="1" x14ac:dyDescent="0.2">
      <c r="A12" s="35"/>
      <c r="B12" s="55"/>
      <c r="C12" s="60"/>
    </row>
    <row r="13" spans="1:5" ht="18.95" customHeight="1" x14ac:dyDescent="0.2">
      <c r="A13" s="35"/>
      <c r="B13" s="55"/>
      <c r="C13" s="60"/>
    </row>
    <row r="14" spans="1:5" ht="18.95" customHeight="1" x14ac:dyDescent="0.2">
      <c r="A14" s="35"/>
      <c r="B14" s="55"/>
      <c r="C14" s="60"/>
    </row>
    <row r="15" spans="1:5" ht="18.95" customHeight="1" x14ac:dyDescent="0.2">
      <c r="A15" t="s">
        <v>42</v>
      </c>
      <c r="C15" s="58">
        <f>SUBTOTAL(109,Table117[Total amount to Partner])</f>
        <v>0</v>
      </c>
    </row>
    <row r="16" spans="1:5" x14ac:dyDescent="0.2">
      <c r="A16" s="9"/>
      <c r="C16" s="61"/>
    </row>
    <row r="17" spans="1:3" x14ac:dyDescent="0.2">
      <c r="A17" s="9"/>
      <c r="C17" s="61"/>
    </row>
  </sheetData>
  <pageMargins left="0.7" right="0.7" top="0.75" bottom="0.75" header="0.3" footer="0.3"/>
  <pageSetup scale="58"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43</v>
      </c>
      <c r="B2" s="11"/>
      <c r="C2" s="11"/>
      <c r="D2" s="11"/>
      <c r="E2" s="11"/>
      <c r="F2" s="11"/>
      <c r="G2" s="11"/>
      <c r="H2" s="18" t="str">
        <f>A2</f>
        <v>Insert Program 1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0</v>
      </c>
      <c r="E5" s="25">
        <v>0</v>
      </c>
      <c r="F5" s="25">
        <v>0</v>
      </c>
      <c r="G5" s="25">
        <f t="shared" ref="G5:G9" si="0">SUM(D5:F5)</f>
        <v>0</v>
      </c>
    </row>
    <row r="6" spans="1:22" ht="20.100000000000001" customHeight="1" x14ac:dyDescent="0.2">
      <c r="A6" s="35"/>
      <c r="B6" s="36"/>
      <c r="C6" s="37">
        <v>0</v>
      </c>
      <c r="D6" s="43">
        <f>Program1Personnel[[#This Row],[Annual Salary/Rate (e.g. $54,000)]]*Program1Personnel[[#This Row],[Indicate FTE ECBG portion (e.g. 0.50 FTE) ]]</f>
        <v>0</v>
      </c>
      <c r="E6" s="25"/>
      <c r="F6" s="25"/>
      <c r="G6" s="25">
        <f t="shared" si="0"/>
        <v>0</v>
      </c>
    </row>
    <row r="7" spans="1:22" ht="20.100000000000001" customHeight="1" x14ac:dyDescent="0.2">
      <c r="A7" s="35"/>
      <c r="B7" s="36"/>
      <c r="C7" s="37">
        <v>0</v>
      </c>
      <c r="D7" s="43">
        <f>Program1Personnel[[#This Row],[Annual Salary/Rate (e.g. $54,000)]]*Program1Personnel[[#This Row],[Indicate FTE ECBG portion (e.g. 0.50 FTE) ]]</f>
        <v>0</v>
      </c>
      <c r="E7" s="25"/>
      <c r="F7" s="25"/>
      <c r="G7" s="25">
        <f t="shared" si="0"/>
        <v>0</v>
      </c>
    </row>
    <row r="8" spans="1:22" ht="20.100000000000001" customHeight="1" x14ac:dyDescent="0.2">
      <c r="A8" s="35"/>
      <c r="B8" s="36"/>
      <c r="C8" s="37">
        <v>0</v>
      </c>
      <c r="D8" s="43">
        <f>Program1Personnel[[#This Row],[Annual Salary/Rate (e.g. $54,000)]]*Program1Personnel[[#This Row],[Indicate FTE ECBG portion (e.g. 0.50 FTE) ]]</f>
        <v>0</v>
      </c>
      <c r="E8" s="25"/>
      <c r="F8" s="25"/>
      <c r="G8" s="25">
        <f>SUM(D8:F8)</f>
        <v>0</v>
      </c>
    </row>
    <row r="9" spans="1:22" ht="20.100000000000001" customHeight="1" x14ac:dyDescent="0.2">
      <c r="A9" s="35"/>
      <c r="B9" s="36"/>
      <c r="C9" s="37">
        <v>0</v>
      </c>
      <c r="D9" s="43">
        <f>Program1Personnel[[#This Row],[Annual Salary/Rate (e.g. $54,000)]]*Program1Personnel[[#This Row],[Indicate FTE ECBG portion (e.g. 0.50 FTE) ]]</f>
        <v>0</v>
      </c>
      <c r="E9" s="25"/>
      <c r="F9" s="25"/>
      <c r="G9" s="25">
        <f t="shared" si="0"/>
        <v>0</v>
      </c>
    </row>
    <row r="10" spans="1:22" ht="20.100000000000001" customHeight="1" x14ac:dyDescent="0.2">
      <c r="A10" s="38" t="s">
        <v>54</v>
      </c>
      <c r="B10" s="39">
        <f>SUBTOTAL(109,Program1Personnel[Annual Salary/Rate (e.g. $54,000)])</f>
        <v>0</v>
      </c>
      <c r="C10" s="40">
        <f>SUBTOTAL(109,Program1Personnel[Indicate FTE ECBG portion (e.g. 0.50 FTE) ])</f>
        <v>0</v>
      </c>
      <c r="D10" s="29">
        <f>SUBTOTAL(109,Program1Personnel[ECBG Cost (e.g. $27,000)])</f>
        <v>0</v>
      </c>
      <c r="E10" s="25">
        <f>SUBTOTAL(109,Program1Personnel[Other])</f>
        <v>0</v>
      </c>
      <c r="F10" s="25">
        <f>SUBTOTAL(109,Program1Personnel[In-Kind])</f>
        <v>0</v>
      </c>
      <c r="G10" s="25">
        <f>SUBTOTAL(109,Program1Personnel[Total])</f>
        <v>0</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SUBTOTAL(109,Program1Benefits[ECBG])</f>
        <v>0</v>
      </c>
      <c r="C17" s="25">
        <f>SUBTOTAL(109,Program1Benefits[Other])</f>
        <v>0</v>
      </c>
      <c r="D17" s="25">
        <f>SUBTOTAL(109,Program1Benefits[In-Kind])</f>
        <v>0</v>
      </c>
      <c r="E17" s="25">
        <f>SUBTOTAL(109,Program1Benefits[Total])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SUBTOTAL(109,Program1Travel[ECBG])</f>
        <v>0</v>
      </c>
      <c r="C23" s="25">
        <f>SUBTOTAL(109,Program1Travel[Other])</f>
        <v>0</v>
      </c>
      <c r="D23" s="25">
        <f>SUBTOTAL(109,Program1Travel[In-Kind])</f>
        <v>0</v>
      </c>
      <c r="E23" s="25">
        <f>SUBTOTAL(109,Program1Travel[Total])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SUBTOTAL(109,Program1Furniture[ECBG])</f>
        <v>0</v>
      </c>
      <c r="C30" s="25">
        <f>SUBTOTAL(109,Program1Furniture[Other])</f>
        <v>0</v>
      </c>
      <c r="D30" s="25">
        <f>SUBTOTAL(109,Program1Furniture[In-Kind])</f>
        <v>0</v>
      </c>
      <c r="E30" s="25">
        <f>SUBTOTAL(109,Program1Furniture[Total])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SUBTOTAL(109,Program1Supplies[ECBG])</f>
        <v>0</v>
      </c>
      <c r="C36" s="25">
        <f>SUBTOTAL(109,Program1Supplies[Other])</f>
        <v>0</v>
      </c>
      <c r="D36" s="25">
        <f>SUBTOTAL(109,Program1Supplies[In-Kind])</f>
        <v>0</v>
      </c>
      <c r="E36" s="25">
        <f>SUBTOTAL(109,Program1Supplies[Total])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SUBTOTAL(109,Program1Contractual[ECBG])</f>
        <v>0</v>
      </c>
      <c r="C42" s="29">
        <f>SUBTOTAL(109,Program1Contractual[Other])</f>
        <v>0</v>
      </c>
      <c r="D42" s="29">
        <f>SUBTOTAL(109,Program1Contractual[In-Kind])</f>
        <v>0</v>
      </c>
      <c r="E42" s="25">
        <f>SUBTOTAL(109,Program1Contractual[Total])</f>
        <v>0</v>
      </c>
      <c r="F42"/>
      <c r="G42"/>
      <c r="H42" s="45"/>
    </row>
    <row r="43" spans="1:15" ht="30.75"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SUBTOTAL(109,Program1Training[ECBG])</f>
        <v>0</v>
      </c>
      <c r="C48" s="25">
        <f>SUBTOTAL(109,Program1Training[Other])</f>
        <v>0</v>
      </c>
      <c r="D48" s="25">
        <f>SUBTOTAL(109,Program1Training[In-Kind])</f>
        <v>0</v>
      </c>
      <c r="E48" s="25">
        <f>SUBTOTAL(109,Program1Training[Total])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SUBTOTAL(109,Program1Building[ECBG])</f>
        <v>0</v>
      </c>
      <c r="C54" s="25">
        <f>SUBTOTAL(109,Program1Building[Other])</f>
        <v>0</v>
      </c>
      <c r="D54" s="25">
        <f>SUBTOTAL(109,Program1Building[In-Kind])</f>
        <v>0</v>
      </c>
      <c r="E54" s="25">
        <f>SUBTOTAL(109,Program1Building[Total])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SUBTOTAL(109,Program1Other[ECBG])</f>
        <v>0</v>
      </c>
      <c r="C60" s="25">
        <f>SUBTOTAL(109,Program1Other[Other])</f>
        <v>0</v>
      </c>
      <c r="D60" s="25">
        <f>SUBTOTAL(109,Program1Other[In-Kind])</f>
        <v>0</v>
      </c>
      <c r="E60" s="25">
        <f>SUBTOTAL(109,Program1Other[Total])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18.95" customHeight="1" thickTop="1" x14ac:dyDescent="0.2">
      <c r="A63" s="62" t="s">
        <v>84</v>
      </c>
      <c r="B63" s="63">
        <f>SUM(D10,B17,B23,B30,B36,B42,B48,B54,B60,B62)</f>
        <v>0</v>
      </c>
      <c r="C63" s="63">
        <f>SUM(E10,C17,C23,C30,C36,C42,C48,C54,C60,C62)</f>
        <v>0</v>
      </c>
      <c r="D63" s="63">
        <f>SUM(F10,D17,D23,D30,D36,D42,D48,D54,D60,D62)</f>
        <v>0</v>
      </c>
      <c r="E63" s="63">
        <f>SUM(G10,E17,E23,E30,E36,E42,E48,E54,E60,E62)</f>
        <v>0</v>
      </c>
    </row>
    <row r="64" spans="1:15" ht="20.100000000000001" customHeight="1" x14ac:dyDescent="0.2">
      <c r="A64" s="44" t="s">
        <v>85</v>
      </c>
    </row>
  </sheetData>
  <dataValidations count="13">
    <dataValidation allowBlank="1" showInputMessage="1" showErrorMessage="1" prompt="Explain how each line item was determined for each: ECBG funds, Cash Match and/or In-Kind." sqref="H19 H32 H38 H44 H50 H56 H12" xr:uid="{4BC51D4C-90E7-8544-AF44-882175693FF4}"/>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45E0163B-4C6B-A846-831E-B3BEA8FA9FD3}"/>
    <dataValidation allowBlank="1" showInputMessage="1" showErrorMessage="1" prompt="Explain how each line item was determined for each: ECBG funds, Cash Match and/or In-Kind. " sqref="H25" xr:uid="{851BF9FD-81A0-1546-A2E1-6D54AD297AA5}"/>
    <dataValidation allowBlank="1" showInputMessage="1" showErrorMessage="1" prompt="Insert Staff Positions" sqref="A5" xr:uid="{35540140-82A9-3B48-8947-E76A9DA644DC}"/>
    <dataValidation allowBlank="1" showInputMessage="1" showErrorMessage="1" prompt="Insert Personnel Benefits &amp; Taxes Expenses" sqref="A12" xr:uid="{0FF2BFA4-33CD-1244-A433-0E986DEBABD1}"/>
    <dataValidation allowBlank="1" showInputMessage="1" showErrorMessage="1" prompt="Insert Travel &amp; Subsistence Expenses" sqref="A19" xr:uid="{1F2444EA-6140-0142-BF4C-9D3359F454E9}"/>
    <dataValidation allowBlank="1" showInputMessage="1" showErrorMessage="1" prompt="Insert Types of Furniture &amp; Equipment Expenses" sqref="A25" xr:uid="{CD115B3D-ADB1-3A4F-B255-3135EEB22392}"/>
    <dataValidation allowBlank="1" showInputMessage="1" showErrorMessage="1" prompt="Insert Supplies Expenses" sqref="A32" xr:uid="{16F8799F-A60E-0C45-B5CD-F5C85BD8233B}"/>
    <dataValidation allowBlank="1" showInputMessage="1" showErrorMessage="1" prompt="Insert Contractual Expenses" sqref="A38" xr:uid="{805E7FE6-FCBC-3C4F-AD59-94EE953A01DC}"/>
    <dataValidation allowBlank="1" showInputMessage="1" showErrorMessage="1" prompt="Insert Staff Education &amp; Training Expenses" sqref="A44" xr:uid="{357E2278-102C-E249-B749-00DD7B047F2D}"/>
    <dataValidation allowBlank="1" showInputMessage="1" showErrorMessage="1" prompt="Insert Building, Space &amp; Maintenance Expenses" sqref="A50" xr:uid="{A08D9130-8491-8843-B1DE-3BE2E78B00B5}"/>
    <dataValidation allowBlank="1" showInputMessage="1" showErrorMessage="1" prompt="Insert Other Direct Expenses" sqref="A56" xr:uid="{41C99E5D-E357-C748-9A3A-830224DB785F}"/>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1535BBD6-6263-8B48-AA10-09D0B993AC36}"/>
  </dataValidations>
  <hyperlinks>
    <hyperlink ref="A64" location="'Program 1 Budget'!H1" display="Start Justification Narrative" xr:uid="{F25979D6-9D40-B347-8FD0-3CFBE06AD521}"/>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456F7-89AD-E341-9880-C87B77F08119}">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86</v>
      </c>
      <c r="B2" s="11"/>
      <c r="C2" s="11"/>
      <c r="D2" s="11"/>
      <c r="E2" s="11"/>
      <c r="F2" s="11"/>
      <c r="G2" s="11"/>
      <c r="H2" s="18" t="str">
        <f>A2</f>
        <v>Insert Program 2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Program2Personnel[[#This Row],[Annual Salary/Rate (e.g. $54,000)]]*Program2Personnel[[#This Row],[Indicate FTE ECBG portion (e.g. 0.50 FTE) ]]</f>
        <v>0</v>
      </c>
      <c r="E6" s="25"/>
      <c r="F6" s="25"/>
      <c r="G6" s="25">
        <f t="shared" si="0"/>
        <v>0</v>
      </c>
    </row>
    <row r="7" spans="1:22" ht="20.100000000000001" customHeight="1" x14ac:dyDescent="0.2">
      <c r="A7" s="35"/>
      <c r="B7" s="36"/>
      <c r="C7" s="37">
        <v>0</v>
      </c>
      <c r="D7" s="43">
        <f>Program2Personnel[[#This Row],[Annual Salary/Rate (e.g. $54,000)]]*Program2Personnel[[#This Row],[Indicate FTE ECBG portion (e.g. 0.50 FTE) ]]</f>
        <v>0</v>
      </c>
      <c r="E7" s="25"/>
      <c r="F7" s="25"/>
      <c r="G7" s="25">
        <f t="shared" si="0"/>
        <v>0</v>
      </c>
    </row>
    <row r="8" spans="1:22" ht="20.100000000000001" customHeight="1" x14ac:dyDescent="0.2">
      <c r="A8" s="35"/>
      <c r="B8" s="36"/>
      <c r="C8" s="37">
        <v>0</v>
      </c>
      <c r="D8" s="43">
        <f>Program2Personnel[[#This Row],[Annual Salary/Rate (e.g. $54,000)]]*Program2Personnel[[#This Row],[Indicate FTE ECBG portion (e.g. 0.50 FTE) ]]</f>
        <v>0</v>
      </c>
      <c r="E8" s="25"/>
      <c r="F8" s="25"/>
      <c r="G8" s="25">
        <f>SUM(D8:F8)</f>
        <v>0</v>
      </c>
    </row>
    <row r="9" spans="1:22" ht="20.100000000000001" customHeight="1" x14ac:dyDescent="0.2">
      <c r="A9" s="35"/>
      <c r="B9" s="36"/>
      <c r="C9" s="37">
        <v>0</v>
      </c>
      <c r="D9" s="43">
        <f>Program2Personnel[[#This Row],[Annual Salary/Rate (e.g. $54,000)]]*Program2Personnel[[#This Row],[Indicate FTE ECBG portion (e.g. 0.50 FTE) ]]</f>
        <v>0</v>
      </c>
      <c r="E9" s="25"/>
      <c r="F9" s="25"/>
      <c r="G9" s="25">
        <f t="shared" si="0"/>
        <v>0</v>
      </c>
    </row>
    <row r="10" spans="1:22" ht="20.100000000000001" customHeight="1" x14ac:dyDescent="0.2">
      <c r="A10" s="38" t="s">
        <v>54</v>
      </c>
      <c r="B10" s="39">
        <f>SUBTOTAL(109,Program2Personnel[Annual Salary/Rate (e.g. $54,000)])</f>
        <v>0</v>
      </c>
      <c r="C10" s="40">
        <f>SUBTOTAL(109,Program2Personnel[Indicate FTE ECBG portion (e.g. 0.50 FTE) ])</f>
        <v>0</v>
      </c>
      <c r="D10" s="29">
        <f>SUBTOTAL(109,Program2Personnel[ECBG Cost (e.g. $27,000)])</f>
        <v>1</v>
      </c>
      <c r="E10" s="25">
        <f>SUBTOTAL(109,Program2Personnel[Other])</f>
        <v>0</v>
      </c>
      <c r="F10" s="25">
        <f>SUBTOTAL(109,Program2Personnel[In-Kind])</f>
        <v>0</v>
      </c>
      <c r="G10" s="25">
        <f>SUBTOTAL(109,Program2Personnel[Total])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SUBTOTAL(109,Program2Benefits[ECBG])</f>
        <v>0</v>
      </c>
      <c r="C17" s="25">
        <f>SUBTOTAL(109,Program2Benefits[Other])</f>
        <v>0</v>
      </c>
      <c r="D17" s="25">
        <f>SUBTOTAL(109,Program2Benefits[In-Kind])</f>
        <v>0</v>
      </c>
      <c r="E17" s="25">
        <f>SUBTOTAL(109,Program2Benefits[Total])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SUBTOTAL(109,Program2Travel[ECBG])</f>
        <v>0</v>
      </c>
      <c r="C23" s="25">
        <f>SUBTOTAL(109,Program2Travel[Other])</f>
        <v>0</v>
      </c>
      <c r="D23" s="25">
        <f>SUBTOTAL(109,Program2Travel[In-Kind])</f>
        <v>0</v>
      </c>
      <c r="E23" s="25">
        <f>SUBTOTAL(109,Program2Travel[Total])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SUBTOTAL(109,Program2Furniture[ECBG])</f>
        <v>0</v>
      </c>
      <c r="C30" s="25">
        <f>SUBTOTAL(109,Program2Furniture[Other])</f>
        <v>0</v>
      </c>
      <c r="D30" s="25">
        <f>SUBTOTAL(109,Program2Furniture[In-Kind])</f>
        <v>0</v>
      </c>
      <c r="E30" s="25">
        <f>SUBTOTAL(109,Program2Furniture[Total])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SUBTOTAL(109,Program2Supplies[ECBG])</f>
        <v>0</v>
      </c>
      <c r="C36" s="25">
        <f>SUBTOTAL(109,Program2Supplies[Other])</f>
        <v>0</v>
      </c>
      <c r="D36" s="25">
        <f>SUBTOTAL(109,Program2Supplies[In-Kind])</f>
        <v>0</v>
      </c>
      <c r="E36" s="25">
        <f>SUBTOTAL(109,Program2Supplies[Total])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SUBTOTAL(109,Program2Contractual[ECBG])</f>
        <v>0</v>
      </c>
      <c r="C42" s="29">
        <f>SUBTOTAL(109,Program2Contractual[Other])</f>
        <v>0</v>
      </c>
      <c r="D42" s="29">
        <f>SUBTOTAL(109,Program2Contractual[In-Kind])</f>
        <v>0</v>
      </c>
      <c r="E42" s="25">
        <f>SUBTOTAL(109,Program2Contractual[Total])</f>
        <v>0</v>
      </c>
      <c r="F42"/>
      <c r="G42"/>
      <c r="H42" s="45"/>
    </row>
    <row r="43" spans="1:15" ht="30"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SUBTOTAL(109,Program2Training[ECBG])</f>
        <v>0</v>
      </c>
      <c r="C48" s="25">
        <f>SUBTOTAL(109,Program2Training[Other])</f>
        <v>0</v>
      </c>
      <c r="D48" s="25">
        <f>SUBTOTAL(109,Program2Training[In-Kind])</f>
        <v>0</v>
      </c>
      <c r="E48" s="25">
        <f>SUBTOTAL(109,Program2Training[Total])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SUBTOTAL(109,Program2Building[ECBG])</f>
        <v>0</v>
      </c>
      <c r="C54" s="25">
        <f>SUBTOTAL(109,Program2Building[Other])</f>
        <v>0</v>
      </c>
      <c r="D54" s="25">
        <f>SUBTOTAL(109,Program2Building[In-Kind])</f>
        <v>0</v>
      </c>
      <c r="E54" s="25">
        <f>SUBTOTAL(109,Program2Building[Total])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SUBTOTAL(109,Program2Other[ECBG])</f>
        <v>0</v>
      </c>
      <c r="C60" s="25">
        <f>SUBTOTAL(109,Program2Other[Other])</f>
        <v>0</v>
      </c>
      <c r="D60" s="25">
        <f>SUBTOTAL(109,Program2Other[In-Kind])</f>
        <v>0</v>
      </c>
      <c r="E60" s="25">
        <f>SUBTOTAL(109,Program2Other[Total])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55A6826D-8928-C145-A2B3-13278A10D645}"/>
    <dataValidation allowBlank="1" showInputMessage="1" showErrorMessage="1" prompt="Insert Other Direct Expenses" sqref="A56" xr:uid="{D56F18D2-F4DD-8149-A013-69EEBD1812FB}"/>
    <dataValidation allowBlank="1" showInputMessage="1" showErrorMessage="1" prompt="Insert Building, Space &amp; Maintenance Expenses" sqref="A50" xr:uid="{F6921EDA-1047-F34F-92F4-5ECACA99DFAC}"/>
    <dataValidation allowBlank="1" showInputMessage="1" showErrorMessage="1" prompt="Insert Staff Education &amp; Training Expenses" sqref="A44" xr:uid="{9BB106C7-2D48-7C4A-89EE-061070E07297}"/>
    <dataValidation allowBlank="1" showInputMessage="1" showErrorMessage="1" prompt="Insert Contractual Expenses" sqref="A38" xr:uid="{FE7385B9-6FCF-894C-9574-5DAA85F4FEE6}"/>
    <dataValidation allowBlank="1" showInputMessage="1" showErrorMessage="1" prompt="Insert Supplies Expenses" sqref="A32" xr:uid="{8FC007F9-4001-C245-86E6-5862202E8515}"/>
    <dataValidation allowBlank="1" showInputMessage="1" showErrorMessage="1" prompt="Insert Types of Furniture &amp; Equipment Expenses" sqref="A25" xr:uid="{22025FC7-099A-1D4D-B8E6-B8EFA117C4EC}"/>
    <dataValidation allowBlank="1" showInputMessage="1" showErrorMessage="1" prompt="Insert Travel &amp; Subsistence Expenses" sqref="A19" xr:uid="{8D982B69-9B35-8845-924B-D61D59C6B20A}"/>
    <dataValidation allowBlank="1" showInputMessage="1" showErrorMessage="1" prompt="Insert Personnel Benefits &amp; Taxes Expenses" sqref="A12" xr:uid="{B56D6CD2-EA56-CF40-A1B5-7539BE94AFD9}"/>
    <dataValidation allowBlank="1" showInputMessage="1" showErrorMessage="1" prompt="Insert Staff Positions" sqref="A5" xr:uid="{8422592D-0C22-5943-B7D4-FBE0745D554B}"/>
    <dataValidation allowBlank="1" showInputMessage="1" showErrorMessage="1" prompt="Explain how each line item was determined for each: ECBG funds, Cash Match and/or In-Kind. " sqref="H25" xr:uid="{1537EE19-C879-6F49-88DE-B4E7662150D4}"/>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A3761B51-3A34-8547-B2B2-242A8FB9F58B}"/>
    <dataValidation allowBlank="1" showInputMessage="1" showErrorMessage="1" prompt="Explain how each line item was determined for each: ECBG funds, Cash Match and/or In-Kind." sqref="H19 H32 H38 H44 H50 H56 H12" xr:uid="{C2607F92-11E1-9C4D-A795-A13565A23210}"/>
  </dataValidations>
  <hyperlinks>
    <hyperlink ref="A64" location="'Program 1 Budget'!H1" display="Start Justification Narrative" xr:uid="{69CDCEBD-DB99-304D-A74B-61F2F2A188B7}"/>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legacyDrawing r:id="rId2"/>
  <tableParts count="1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F640-F446-604F-B229-534862417026}">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87</v>
      </c>
      <c r="B2" s="11"/>
      <c r="C2" s="11"/>
      <c r="D2" s="11"/>
      <c r="E2" s="11"/>
      <c r="F2" s="11"/>
      <c r="G2" s="11"/>
      <c r="H2" s="18" t="str">
        <f>A2</f>
        <v>Insert Program 3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Program3Personnel[[#This Row],[Annual Salary/Rate (e.g. $54,000)]]*Program3Personnel[[#This Row],[Indicate FTE ECBG portion (e.g. 0.50 FTE) ]]</f>
        <v>0</v>
      </c>
      <c r="E6" s="25"/>
      <c r="F6" s="25"/>
      <c r="G6" s="25">
        <f t="shared" si="0"/>
        <v>0</v>
      </c>
    </row>
    <row r="7" spans="1:22" ht="20.100000000000001" customHeight="1" x14ac:dyDescent="0.2">
      <c r="A7" s="35"/>
      <c r="B7" s="36"/>
      <c r="C7" s="37">
        <v>0</v>
      </c>
      <c r="D7" s="43">
        <f>Program3Personnel[[#This Row],[Annual Salary/Rate (e.g. $54,000)]]*Program3Personnel[[#This Row],[Indicate FTE ECBG portion (e.g. 0.50 FTE) ]]</f>
        <v>0</v>
      </c>
      <c r="E7" s="25"/>
      <c r="F7" s="25"/>
      <c r="G7" s="25">
        <f t="shared" si="0"/>
        <v>0</v>
      </c>
    </row>
    <row r="8" spans="1:22" ht="20.100000000000001" customHeight="1" x14ac:dyDescent="0.2">
      <c r="A8" s="35"/>
      <c r="B8" s="36"/>
      <c r="C8" s="37">
        <v>0</v>
      </c>
      <c r="D8" s="43">
        <f>Program3Personnel[[#This Row],[Annual Salary/Rate (e.g. $54,000)]]*Program3Personnel[[#This Row],[Indicate FTE ECBG portion (e.g. 0.50 FTE) ]]</f>
        <v>0</v>
      </c>
      <c r="E8" s="25"/>
      <c r="F8" s="25"/>
      <c r="G8" s="25">
        <f>SUM(D8:F8)</f>
        <v>0</v>
      </c>
    </row>
    <row r="9" spans="1:22" ht="20.100000000000001" customHeight="1" x14ac:dyDescent="0.2">
      <c r="A9" s="35"/>
      <c r="B9" s="36"/>
      <c r="C9" s="37">
        <v>0</v>
      </c>
      <c r="D9" s="43">
        <f>Program3Personnel[[#This Row],[Annual Salary/Rate (e.g. $54,000)]]*Program3Personnel[[#This Row],[Indicate FTE ECBG portion (e.g. 0.50 FTE) ]]</f>
        <v>0</v>
      </c>
      <c r="E9" s="25"/>
      <c r="F9" s="25"/>
      <c r="G9" s="25">
        <f t="shared" si="0"/>
        <v>0</v>
      </c>
    </row>
    <row r="10" spans="1:22" ht="20.100000000000001" customHeight="1" x14ac:dyDescent="0.2">
      <c r="A10" s="38" t="s">
        <v>54</v>
      </c>
      <c r="B10" s="39">
        <f>SUBTOTAL(109,Program3Personnel[Annual Salary/Rate (e.g. $54,000)])</f>
        <v>0</v>
      </c>
      <c r="C10" s="40">
        <f>SUBTOTAL(109,Program3Personnel[Indicate FTE ECBG portion (e.g. 0.50 FTE) ])</f>
        <v>0</v>
      </c>
      <c r="D10" s="29">
        <f>SUBTOTAL(109,Program3Personnel[ECBG Cost (e.g. $27,000)])</f>
        <v>1</v>
      </c>
      <c r="E10" s="25">
        <f>SUBTOTAL(109,Program3Personnel[Other])</f>
        <v>0</v>
      </c>
      <c r="F10" s="25">
        <f>SUBTOTAL(109,Program3Personnel[In-Kind])</f>
        <v>0</v>
      </c>
      <c r="G10" s="25">
        <f>SUBTOTAL(109,Program3Personnel[Total])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SUBTOTAL(109,Program3Benefits[ECBG])</f>
        <v>0</v>
      </c>
      <c r="C17" s="25">
        <f>SUBTOTAL(109,Program3Benefits[Other])</f>
        <v>0</v>
      </c>
      <c r="D17" s="25">
        <f>SUBTOTAL(109,Program3Benefits[In-Kind])</f>
        <v>0</v>
      </c>
      <c r="E17" s="25">
        <f>SUBTOTAL(109,Program3Benefits[Total])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SUBTOTAL(109,Program3Travel[ECBG])</f>
        <v>0</v>
      </c>
      <c r="C23" s="25">
        <f>SUBTOTAL(109,Program3Travel[Other])</f>
        <v>0</v>
      </c>
      <c r="D23" s="25">
        <f>SUBTOTAL(109,Program3Travel[In-Kind])</f>
        <v>0</v>
      </c>
      <c r="E23" s="25">
        <f>SUBTOTAL(109,Program3Travel[Total])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SUBTOTAL(109,Program3Furniture[ECBG])</f>
        <v>0</v>
      </c>
      <c r="C30" s="25">
        <f>SUBTOTAL(109,Program3Furniture[Other])</f>
        <v>0</v>
      </c>
      <c r="D30" s="25">
        <f>SUBTOTAL(109,Program3Furniture[In-Kind])</f>
        <v>0</v>
      </c>
      <c r="E30" s="25">
        <f>SUBTOTAL(109,Program3Furniture[Total])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SUBTOTAL(109,Program3Supplies[ECBG])</f>
        <v>0</v>
      </c>
      <c r="C36" s="25">
        <f>SUBTOTAL(109,Program3Supplies[Other])</f>
        <v>0</v>
      </c>
      <c r="D36" s="25">
        <f>SUBTOTAL(109,Program3Supplies[In-Kind])</f>
        <v>0</v>
      </c>
      <c r="E36" s="25">
        <f>SUBTOTAL(109,Program3Supplies[Total])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SUBTOTAL(109,Program3Contractual[ECBG])</f>
        <v>0</v>
      </c>
      <c r="C42" s="29">
        <f>SUBTOTAL(109,Program3Contractual[Other])</f>
        <v>0</v>
      </c>
      <c r="D42" s="29">
        <f>SUBTOTAL(109,Program3Contractual[In-Kind])</f>
        <v>0</v>
      </c>
      <c r="E42" s="25">
        <f>SUBTOTAL(109,Program3Contractual[Total])</f>
        <v>0</v>
      </c>
      <c r="F42"/>
      <c r="G42"/>
      <c r="H42" s="45"/>
    </row>
    <row r="43" spans="1:15" ht="30"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SUBTOTAL(109,Program3Training[ECBG])</f>
        <v>0</v>
      </c>
      <c r="C48" s="25">
        <f>SUBTOTAL(109,Program3Training[Other])</f>
        <v>0</v>
      </c>
      <c r="D48" s="25">
        <f>SUBTOTAL(109,Program3Training[In-Kind])</f>
        <v>0</v>
      </c>
      <c r="E48" s="25">
        <f>SUBTOTAL(109,Program3Training[Total])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SUBTOTAL(109,Program3Building[ECBG])</f>
        <v>0</v>
      </c>
      <c r="C54" s="25">
        <f>SUBTOTAL(109,Program3Building[Other])</f>
        <v>0</v>
      </c>
      <c r="D54" s="25">
        <f>SUBTOTAL(109,Program3Building[In-Kind])</f>
        <v>0</v>
      </c>
      <c r="E54" s="25">
        <f>SUBTOTAL(109,Program3Building[Total])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SUBTOTAL(109,Program3Other[ECBG])</f>
        <v>0</v>
      </c>
      <c r="C60" s="25">
        <f>SUBTOTAL(109,Program3Other[Other])</f>
        <v>0</v>
      </c>
      <c r="D60" s="25">
        <f>SUBTOTAL(109,Program3Other[In-Kind])</f>
        <v>0</v>
      </c>
      <c r="E60" s="25">
        <f>SUBTOTAL(109,Program3Other[Total])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Explain how each line item was determined for each: ECBG funds, Cash Match and/or In-Kind." sqref="H19 H32 H38 H44 H50 H56 H12" xr:uid="{CF8FEAF4-27A6-5744-8932-CB7024CAE2A0}"/>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23F407FA-7AFA-0C4F-9DA7-56AF25F145A0}"/>
    <dataValidation allowBlank="1" showInputMessage="1" showErrorMessage="1" prompt="Explain how each line item was determined for each: ECBG funds, Cash Match and/or In-Kind. " sqref="H25" xr:uid="{0D06BBB9-6FB8-ED4F-B142-146253CB04C7}"/>
    <dataValidation allowBlank="1" showInputMessage="1" showErrorMessage="1" prompt="Insert Staff Positions" sqref="A5" xr:uid="{866289DE-DAEA-6C49-9CA7-A7766BCBF1E4}"/>
    <dataValidation allowBlank="1" showInputMessage="1" showErrorMessage="1" prompt="Insert Personnel Benefits &amp; Taxes Expenses" sqref="A12" xr:uid="{E823F280-5686-F045-9E21-F79E51C51935}"/>
    <dataValidation allowBlank="1" showInputMessage="1" showErrorMessage="1" prompt="Insert Travel &amp; Subsistence Expenses" sqref="A19" xr:uid="{245236C1-0DA0-AC49-AD45-EAC78783635B}"/>
    <dataValidation allowBlank="1" showInputMessage="1" showErrorMessage="1" prompt="Insert Types of Furniture &amp; Equipment Expenses" sqref="A25" xr:uid="{357D1F92-0C7F-8645-83DD-423E5A1B867A}"/>
    <dataValidation allowBlank="1" showInputMessage="1" showErrorMessage="1" prompt="Insert Supplies Expenses" sqref="A32" xr:uid="{61FC5EB0-FF82-F243-85CC-B47A0BAFBA59}"/>
    <dataValidation allowBlank="1" showInputMessage="1" showErrorMessage="1" prompt="Insert Contractual Expenses" sqref="A38" xr:uid="{7DBF642B-1D57-144E-AB15-467F4FD1722D}"/>
    <dataValidation allowBlank="1" showInputMessage="1" showErrorMessage="1" prompt="Insert Staff Education &amp; Training Expenses" sqref="A44" xr:uid="{319A095C-2D74-5546-B667-A4872A04F841}"/>
    <dataValidation allowBlank="1" showInputMessage="1" showErrorMessage="1" prompt="Insert Building, Space &amp; Maintenance Expenses" sqref="A50" xr:uid="{EC429F2B-EE68-EA46-8790-1CDD597B4A64}"/>
    <dataValidation allowBlank="1" showInputMessage="1" showErrorMessage="1" prompt="Insert Other Direct Expenses" sqref="A56" xr:uid="{2C85629D-5A6E-534E-B658-AD9B34F11EB4}"/>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821758AA-3E79-B842-9E75-1512F7BF81FF}"/>
  </dataValidations>
  <hyperlinks>
    <hyperlink ref="A64" location="'Program 1 Budget'!H1" display="Start Justification Narrative" xr:uid="{FD113C42-3C58-AE4A-9C6F-769EB2AFED68}"/>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legacyDrawing r:id="rId2"/>
  <tableParts count="1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FCCF-3BBD-7F45-B747-71D06AD1446B}">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88</v>
      </c>
      <c r="B2" s="11"/>
      <c r="C2" s="11"/>
      <c r="D2" s="11"/>
      <c r="E2" s="11"/>
      <c r="F2" s="11"/>
      <c r="G2" s="11"/>
      <c r="H2" s="18" t="str">
        <f>A2</f>
        <v>Insert Program 4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Program4Personnel[[#This Row],[Annual Salary/Rate (e.g. $54,000)]]*Program4Personnel[[#This Row],[Indicate FTE ECBG portion (e.g. 0.50 FTE) ]]</f>
        <v>0</v>
      </c>
      <c r="E6" s="25"/>
      <c r="F6" s="25"/>
      <c r="G6" s="25">
        <f t="shared" si="0"/>
        <v>0</v>
      </c>
    </row>
    <row r="7" spans="1:22" ht="20.100000000000001" customHeight="1" x14ac:dyDescent="0.2">
      <c r="A7" s="35"/>
      <c r="B7" s="36"/>
      <c r="C7" s="37">
        <v>0</v>
      </c>
      <c r="D7" s="43">
        <f>Program4Personnel[[#This Row],[Annual Salary/Rate (e.g. $54,000)]]*Program4Personnel[[#This Row],[Indicate FTE ECBG portion (e.g. 0.50 FTE) ]]</f>
        <v>0</v>
      </c>
      <c r="E7" s="25"/>
      <c r="F7" s="25"/>
      <c r="G7" s="25">
        <f t="shared" si="0"/>
        <v>0</v>
      </c>
    </row>
    <row r="8" spans="1:22" ht="20.100000000000001" customHeight="1" x14ac:dyDescent="0.2">
      <c r="A8" s="35"/>
      <c r="B8" s="36"/>
      <c r="C8" s="37">
        <v>0</v>
      </c>
      <c r="D8" s="43">
        <f>Program4Personnel[[#This Row],[Annual Salary/Rate (e.g. $54,000)]]*Program4Personnel[[#This Row],[Indicate FTE ECBG portion (e.g. 0.50 FTE) ]]</f>
        <v>0</v>
      </c>
      <c r="E8" s="25"/>
      <c r="F8" s="25"/>
      <c r="G8" s="25">
        <f>SUM(D8:F8)</f>
        <v>0</v>
      </c>
    </row>
    <row r="9" spans="1:22" ht="20.100000000000001" customHeight="1" x14ac:dyDescent="0.2">
      <c r="A9" s="35"/>
      <c r="B9" s="36"/>
      <c r="C9" s="37">
        <v>0</v>
      </c>
      <c r="D9" s="43">
        <f>Program4Personnel[[#This Row],[Annual Salary/Rate (e.g. $54,000)]]*Program4Personnel[[#This Row],[Indicate FTE ECBG portion (e.g. 0.50 FTE) ]]</f>
        <v>0</v>
      </c>
      <c r="E9" s="25"/>
      <c r="F9" s="25"/>
      <c r="G9" s="25">
        <f t="shared" si="0"/>
        <v>0</v>
      </c>
    </row>
    <row r="10" spans="1:22" ht="20.100000000000001" customHeight="1" x14ac:dyDescent="0.2">
      <c r="A10" s="38" t="s">
        <v>54</v>
      </c>
      <c r="B10" s="39">
        <f>SUBTOTAL(109,Program4Personnel[Annual Salary/Rate (e.g. $54,000)])</f>
        <v>0</v>
      </c>
      <c r="C10" s="40">
        <f>SUBTOTAL(109,Program4Personnel[Indicate FTE ECBG portion (e.g. 0.50 FTE) ])</f>
        <v>0</v>
      </c>
      <c r="D10" s="29">
        <f>SUBTOTAL(109,Program4Personnel[ECBG Cost (e.g. $27,000)])</f>
        <v>1</v>
      </c>
      <c r="E10" s="25">
        <f>SUBTOTAL(109,Program4Personnel[Other])</f>
        <v>0</v>
      </c>
      <c r="F10" s="25">
        <f>SUBTOTAL(109,Program4Personnel[In-Kind])</f>
        <v>0</v>
      </c>
      <c r="G10" s="25">
        <f>SUBTOTAL(109,Program4Personnel[Total])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SUBTOTAL(109,Program4Benefits[ECBG])</f>
        <v>0</v>
      </c>
      <c r="C17" s="25">
        <f>SUBTOTAL(109,Program4Benefits[Other])</f>
        <v>0</v>
      </c>
      <c r="D17" s="25">
        <f>SUBTOTAL(109,Program4Benefits[In-Kind])</f>
        <v>0</v>
      </c>
      <c r="E17" s="25">
        <f>SUBTOTAL(109,Program4Benefits[Total])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SUBTOTAL(109,Program4Travel[ECBG])</f>
        <v>0</v>
      </c>
      <c r="C23" s="25">
        <f>SUBTOTAL(109,Program4Travel[Other])</f>
        <v>0</v>
      </c>
      <c r="D23" s="25">
        <f>SUBTOTAL(109,Program4Travel[In-Kind])</f>
        <v>0</v>
      </c>
      <c r="E23" s="25">
        <f>SUBTOTAL(109,Program4Travel[Total])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SUBTOTAL(109,Program4Furniture[ECBG])</f>
        <v>0</v>
      </c>
      <c r="C30" s="25">
        <f>SUBTOTAL(109,Program4Furniture[Other])</f>
        <v>0</v>
      </c>
      <c r="D30" s="25">
        <f>SUBTOTAL(109,Program4Furniture[In-Kind])</f>
        <v>0</v>
      </c>
      <c r="E30" s="25">
        <f>SUBTOTAL(109,Program4Furniture[Total])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SUBTOTAL(109,Program4Supplies[ECBG])</f>
        <v>0</v>
      </c>
      <c r="C36" s="25">
        <f>SUBTOTAL(109,Program4Supplies[Other])</f>
        <v>0</v>
      </c>
      <c r="D36" s="25">
        <f>SUBTOTAL(109,Program4Supplies[In-Kind])</f>
        <v>0</v>
      </c>
      <c r="E36" s="25">
        <f>SUBTOTAL(109,Program4Supplies[Total])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SUBTOTAL(109,Program4Contractual[ECBG])</f>
        <v>0</v>
      </c>
      <c r="C42" s="29">
        <f>SUBTOTAL(109,Program4Contractual[Other])</f>
        <v>0</v>
      </c>
      <c r="D42" s="29">
        <f>SUBTOTAL(109,Program4Contractual[In-Kind])</f>
        <v>0</v>
      </c>
      <c r="E42" s="25">
        <f>SUBTOTAL(109,Program4Contractual[Total])</f>
        <v>0</v>
      </c>
      <c r="F42"/>
      <c r="G42"/>
      <c r="H42" s="45"/>
    </row>
    <row r="43" spans="1:15" ht="30"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SUBTOTAL(109,Program4Training[ECBG])</f>
        <v>0</v>
      </c>
      <c r="C48" s="25">
        <f>SUBTOTAL(109,Program4Training[Other])</f>
        <v>0</v>
      </c>
      <c r="D48" s="25">
        <f>SUBTOTAL(109,Program4Training[In-Kind])</f>
        <v>0</v>
      </c>
      <c r="E48" s="25">
        <f>SUBTOTAL(109,Program4Training[Total])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SUBTOTAL(109,Program4Building[ECBG])</f>
        <v>0</v>
      </c>
      <c r="C54" s="25">
        <f>SUBTOTAL(109,Program4Building[Other])</f>
        <v>0</v>
      </c>
      <c r="D54" s="25">
        <f>SUBTOTAL(109,Program4Building[In-Kind])</f>
        <v>0</v>
      </c>
      <c r="E54" s="25">
        <f>SUBTOTAL(109,Program4Building[Total])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SUBTOTAL(109,Program4Other[ECBG])</f>
        <v>0</v>
      </c>
      <c r="C60" s="25">
        <f>SUBTOTAL(109,Program4Other[Other])</f>
        <v>0</v>
      </c>
      <c r="D60" s="25">
        <f>SUBTOTAL(109,Program4Other[In-Kind])</f>
        <v>0</v>
      </c>
      <c r="E60" s="25">
        <f>SUBTOTAL(109,Program4Other[Total])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A37EF783-2A0E-CF48-BE73-278C9E7C1E71}"/>
    <dataValidation allowBlank="1" showInputMessage="1" showErrorMessage="1" prompt="Insert Other Direct Expenses" sqref="A56" xr:uid="{6728B7DE-6E6F-C84C-B3F5-816C46C8ACD3}"/>
    <dataValidation allowBlank="1" showInputMessage="1" showErrorMessage="1" prompt="Insert Building, Space &amp; Maintenance Expenses" sqref="A50" xr:uid="{4C7ABDA6-E0AA-DA41-9CF6-A11342CC6DEF}"/>
    <dataValidation allowBlank="1" showInputMessage="1" showErrorMessage="1" prompt="Insert Staff Education &amp; Training Expenses" sqref="A44" xr:uid="{D4BBB68B-2322-B443-86B3-B1FCFB91E425}"/>
    <dataValidation allowBlank="1" showInputMessage="1" showErrorMessage="1" prompt="Insert Contractual Expenses" sqref="A38" xr:uid="{2AD0FF41-5C20-CE44-8739-1FF5CE1B10FC}"/>
    <dataValidation allowBlank="1" showInputMessage="1" showErrorMessage="1" prompt="Insert Supplies Expenses" sqref="A32" xr:uid="{29526B0B-5629-974D-B177-7FAC54322CE3}"/>
    <dataValidation allowBlank="1" showInputMessage="1" showErrorMessage="1" prompt="Insert Types of Furniture &amp; Equipment Expenses" sqref="A25" xr:uid="{C5DB437C-0F95-464E-8EE4-2A4655CD1C92}"/>
    <dataValidation allowBlank="1" showInputMessage="1" showErrorMessage="1" prompt="Insert Travel &amp; Subsistence Expenses" sqref="A19" xr:uid="{CC7E44D2-8690-4D4C-9B27-A62A7FE7E67F}"/>
    <dataValidation allowBlank="1" showInputMessage="1" showErrorMessage="1" prompt="Insert Personnel Benefits &amp; Taxes Expenses" sqref="A12" xr:uid="{BD646FA0-95E7-754A-8008-CF8CD4E79981}"/>
    <dataValidation allowBlank="1" showInputMessage="1" showErrorMessage="1" prompt="Insert Staff Positions" sqref="A5" xr:uid="{B867D5C4-37C9-2C46-A059-36C2569D487A}"/>
    <dataValidation allowBlank="1" showInputMessage="1" showErrorMessage="1" prompt="Explain how each line item was determined for each: ECBG funds, Cash Match and/or In-Kind. " sqref="H25" xr:uid="{EBE02E8D-F0B0-8E4E-B8B7-8BF1F7FB6F72}"/>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FD16641D-7876-6346-B2FC-D65F703A7435}"/>
    <dataValidation allowBlank="1" showInputMessage="1" showErrorMessage="1" prompt="Explain how each line item was determined for each: ECBG funds, Cash Match and/or In-Kind." sqref="H19 H32 H38 H44 H50 H56 H12" xr:uid="{2EAA27D7-5B95-B64F-9F2A-00A18EC7D3CE}"/>
  </dataValidations>
  <hyperlinks>
    <hyperlink ref="A64" location="'Program 1 Budget'!H1" display="Start Justification Narrative" xr:uid="{28EF01F3-8C1B-1B4E-8671-2256E1031172}"/>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legacyDrawing r:id="rId2"/>
  <tableParts count="1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96A9-C301-B34C-B72C-A3C57BDA1575}">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89</v>
      </c>
      <c r="B2" s="11"/>
      <c r="C2" s="11"/>
      <c r="D2" s="11"/>
      <c r="E2" s="11"/>
      <c r="F2" s="11"/>
      <c r="G2" s="11"/>
      <c r="H2" s="18" t="str">
        <f>A2</f>
        <v>Insert Program 5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Program5Personnel[[#This Row],[Annual Salary/Rate (e.g. $54,000)]]*Program5Personnel[[#This Row],[Indicate FTE ECBG portion (e.g. 0.50 FTE) ]]</f>
        <v>0</v>
      </c>
      <c r="E6" s="25"/>
      <c r="F6" s="25"/>
      <c r="G6" s="25">
        <f t="shared" si="0"/>
        <v>0</v>
      </c>
    </row>
    <row r="7" spans="1:22" ht="20.100000000000001" customHeight="1" x14ac:dyDescent="0.2">
      <c r="A7" s="35"/>
      <c r="B7" s="36"/>
      <c r="C7" s="37">
        <v>0</v>
      </c>
      <c r="D7" s="43">
        <f>Program5Personnel[[#This Row],[Annual Salary/Rate (e.g. $54,000)]]*Program5Personnel[[#This Row],[Indicate FTE ECBG portion (e.g. 0.50 FTE) ]]</f>
        <v>0</v>
      </c>
      <c r="E7" s="25"/>
      <c r="F7" s="25"/>
      <c r="G7" s="25">
        <f t="shared" si="0"/>
        <v>0</v>
      </c>
    </row>
    <row r="8" spans="1:22" ht="20.100000000000001" customHeight="1" x14ac:dyDescent="0.2">
      <c r="A8" s="35"/>
      <c r="B8" s="36"/>
      <c r="C8" s="37">
        <v>0</v>
      </c>
      <c r="D8" s="43">
        <f>Program5Personnel[[#This Row],[Annual Salary/Rate (e.g. $54,000)]]*Program5Personnel[[#This Row],[Indicate FTE ECBG portion (e.g. 0.50 FTE) ]]</f>
        <v>0</v>
      </c>
      <c r="E8" s="25"/>
      <c r="F8" s="25"/>
      <c r="G8" s="25">
        <f>SUM(D8:F8)</f>
        <v>0</v>
      </c>
    </row>
    <row r="9" spans="1:22" ht="20.100000000000001" customHeight="1" x14ac:dyDescent="0.2">
      <c r="A9" s="35"/>
      <c r="B9" s="36"/>
      <c r="C9" s="37">
        <v>0</v>
      </c>
      <c r="D9" s="43">
        <f>Program5Personnel[[#This Row],[Annual Salary/Rate (e.g. $54,000)]]*Program5Personnel[[#This Row],[Indicate FTE ECBG portion (e.g. 0.50 FTE) ]]</f>
        <v>0</v>
      </c>
      <c r="E9" s="25"/>
      <c r="F9" s="25"/>
      <c r="G9" s="25">
        <f t="shared" si="0"/>
        <v>0</v>
      </c>
    </row>
    <row r="10" spans="1:22" ht="20.100000000000001" customHeight="1" x14ac:dyDescent="0.2">
      <c r="A10" s="38" t="s">
        <v>54</v>
      </c>
      <c r="B10" s="39">
        <f>SUBTOTAL(109,Program5Personnel[Annual Salary/Rate (e.g. $54,000)])</f>
        <v>0</v>
      </c>
      <c r="C10" s="40">
        <f>SUBTOTAL(109,Program5Personnel[Indicate FTE ECBG portion (e.g. 0.50 FTE) ])</f>
        <v>0</v>
      </c>
      <c r="D10" s="29">
        <f>SUBTOTAL(109,Program5Personnel[ECBG Cost (e.g. $27,000)])</f>
        <v>1</v>
      </c>
      <c r="E10" s="25">
        <f>SUBTOTAL(109,Program5Personnel[Other])</f>
        <v>0</v>
      </c>
      <c r="F10" s="25">
        <f>SUBTOTAL(109,Program5Personnel[In-Kind])</f>
        <v>0</v>
      </c>
      <c r="G10" s="25">
        <f>SUBTOTAL(109,Program5Personnel[Total])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SUBTOTAL(109,Program5Benefits[ECBG])</f>
        <v>0</v>
      </c>
      <c r="C17" s="25">
        <f>SUBTOTAL(109,Program5Benefits[Other])</f>
        <v>0</v>
      </c>
      <c r="D17" s="25">
        <f>SUBTOTAL(109,Program5Benefits[In-Kind])</f>
        <v>0</v>
      </c>
      <c r="E17" s="25">
        <f>SUBTOTAL(109,Program5Benefits[Total])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SUBTOTAL(109,Program5Travel[ECBG])</f>
        <v>0</v>
      </c>
      <c r="C23" s="25">
        <f>SUBTOTAL(109,Program5Travel[Other])</f>
        <v>0</v>
      </c>
      <c r="D23" s="25">
        <f>SUBTOTAL(109,Program5Travel[In-Kind])</f>
        <v>0</v>
      </c>
      <c r="E23" s="25">
        <f>SUBTOTAL(109,Program5Travel[Total])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SUBTOTAL(109,Program5Furniture[ECBG])</f>
        <v>0</v>
      </c>
      <c r="C30" s="25">
        <f>SUBTOTAL(109,Program5Furniture[Other])</f>
        <v>0</v>
      </c>
      <c r="D30" s="25">
        <f>SUBTOTAL(109,Program5Furniture[In-Kind])</f>
        <v>0</v>
      </c>
      <c r="E30" s="25">
        <f>SUBTOTAL(109,Program5Furniture[Total])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SUBTOTAL(109,Program5Supplies[ECBG])</f>
        <v>0</v>
      </c>
      <c r="C36" s="25">
        <f>SUBTOTAL(109,Program5Supplies[Other])</f>
        <v>0</v>
      </c>
      <c r="D36" s="25">
        <f>SUBTOTAL(109,Program5Supplies[In-Kind])</f>
        <v>0</v>
      </c>
      <c r="E36" s="25">
        <f>SUBTOTAL(109,Program5Supplies[Total])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SUBTOTAL(109,Program5Contractual[ECBG])</f>
        <v>0</v>
      </c>
      <c r="C42" s="29">
        <f>SUBTOTAL(109,Program5Contractual[Other])</f>
        <v>0</v>
      </c>
      <c r="D42" s="29">
        <f>SUBTOTAL(109,Program5Contractual[In-Kind])</f>
        <v>0</v>
      </c>
      <c r="E42" s="25">
        <f>SUBTOTAL(109,Program5Contractual[Total])</f>
        <v>0</v>
      </c>
      <c r="F42"/>
      <c r="G42"/>
      <c r="H42" s="45"/>
    </row>
    <row r="43" spans="1:15" ht="30"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SUBTOTAL(109,Program5Training[ECBG])</f>
        <v>0</v>
      </c>
      <c r="C48" s="25">
        <f>SUBTOTAL(109,Program5Training[Other])</f>
        <v>0</v>
      </c>
      <c r="D48" s="25">
        <f>SUBTOTAL(109,Program5Training[In-Kind])</f>
        <v>0</v>
      </c>
      <c r="E48" s="25">
        <f>SUBTOTAL(109,Program5Training[Total])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SUBTOTAL(109,Program5Building[ECBG])</f>
        <v>0</v>
      </c>
      <c r="C54" s="25">
        <f>SUBTOTAL(109,Program5Building[Other])</f>
        <v>0</v>
      </c>
      <c r="D54" s="25">
        <f>SUBTOTAL(109,Program5Building[In-Kind])</f>
        <v>0</v>
      </c>
      <c r="E54" s="25">
        <f>SUBTOTAL(109,Program5Building[Total])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SUBTOTAL(109,Program5Other[ECBG])</f>
        <v>0</v>
      </c>
      <c r="C60" s="25">
        <f>SUBTOTAL(109,Program5Other[Other])</f>
        <v>0</v>
      </c>
      <c r="D60" s="25">
        <f>SUBTOTAL(109,Program5Other[In-Kind])</f>
        <v>0</v>
      </c>
      <c r="E60" s="25">
        <f>SUBTOTAL(109,Program5Other[Total])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Explain how each line item was determined for each: ECBG funds, Cash Match and/or In-Kind." sqref="H19 H32 H38 H44 H50 H56 H12" xr:uid="{75B67F5A-221C-2E45-B65F-579F985EF3DC}"/>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E44FAACB-918E-C046-98BE-C6B0F2F41707}"/>
    <dataValidation allowBlank="1" showInputMessage="1" showErrorMessage="1" prompt="Explain how each line item was determined for each: ECBG funds, Cash Match and/or In-Kind. " sqref="H25" xr:uid="{AC2C0BCE-B91F-B546-976E-E2A419BAD543}"/>
    <dataValidation allowBlank="1" showInputMessage="1" showErrorMessage="1" prompt="Insert Staff Positions" sqref="A5" xr:uid="{0C9CAF60-9F1D-2643-9FCA-F9182CB6C01F}"/>
    <dataValidation allowBlank="1" showInputMessage="1" showErrorMessage="1" prompt="Insert Personnel Benefits &amp; Taxes Expenses" sqref="A12" xr:uid="{0F7475D2-0175-DC48-A719-EEDB38615739}"/>
    <dataValidation allowBlank="1" showInputMessage="1" showErrorMessage="1" prompt="Insert Travel &amp; Subsistence Expenses" sqref="A19" xr:uid="{950647BA-6D77-8B4F-B798-64FAA970E6E7}"/>
    <dataValidation allowBlank="1" showInputMessage="1" showErrorMessage="1" prompt="Insert Types of Furniture &amp; Equipment Expenses" sqref="A25" xr:uid="{28D2BE99-42D3-DD40-B85F-53459729D65E}"/>
    <dataValidation allowBlank="1" showInputMessage="1" showErrorMessage="1" prompt="Insert Supplies Expenses" sqref="A32" xr:uid="{FA0641DD-BA20-CB45-B63E-255A51DE096B}"/>
    <dataValidation allowBlank="1" showInputMessage="1" showErrorMessage="1" prompt="Insert Contractual Expenses" sqref="A38" xr:uid="{7282B3B8-8054-E944-AA41-0C3000AFE9FB}"/>
    <dataValidation allowBlank="1" showInputMessage="1" showErrorMessage="1" prompt="Insert Staff Education &amp; Training Expenses" sqref="A44" xr:uid="{B2D827ED-4956-8643-A913-9861BABDAF3E}"/>
    <dataValidation allowBlank="1" showInputMessage="1" showErrorMessage="1" prompt="Insert Building, Space &amp; Maintenance Expenses" sqref="A50" xr:uid="{1173B5A4-B954-0244-9DBB-9380C3E36B72}"/>
    <dataValidation allowBlank="1" showInputMessage="1" showErrorMessage="1" prompt="Insert Other Direct Expenses" sqref="A56" xr:uid="{A550EC83-DBE2-A042-A108-54781B93E1A4}"/>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006C401D-2758-164D-9628-90F83E2F2FB4}"/>
  </dataValidations>
  <hyperlinks>
    <hyperlink ref="A64" location="'Program 1 Budget'!H1" display="Start Justification Narrative" xr:uid="{4E596170-C7D2-2D43-8AD7-587297E2582D}"/>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legacyDrawing r:id="rId2"/>
  <tableParts count="1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F070B-8092-4FA4-930C-F856ECAF0231}">
  <dimension ref="A1:V64"/>
  <sheetViews>
    <sheetView zoomScaleNormal="100" zoomScaleSheetLayoutView="140" workbookViewId="0"/>
  </sheetViews>
  <sheetFormatPr defaultColWidth="9" defaultRowHeight="20.100000000000001" customHeight="1" x14ac:dyDescent="0.2"/>
  <cols>
    <col min="1" max="1" width="49" style="4" customWidth="1"/>
    <col min="2" max="2" width="14.33203125" customWidth="1"/>
    <col min="3" max="3" width="14.33203125" style="5" customWidth="1"/>
    <col min="4" max="4" width="14.33203125" style="6" customWidth="1"/>
    <col min="5" max="7" width="14.33203125" style="1" customWidth="1"/>
    <col min="8" max="8" width="75.88671875" customWidth="1"/>
    <col min="9" max="9" width="8.44140625" customWidth="1"/>
    <col min="10" max="10" width="18.44140625" customWidth="1"/>
    <col min="11" max="11" width="6.33203125" customWidth="1"/>
    <col min="16" max="16" width="12.5546875" customWidth="1"/>
  </cols>
  <sheetData>
    <row r="1" spans="1:22" ht="39.950000000000003" customHeight="1" thickTop="1" thickBot="1" x14ac:dyDescent="0.3">
      <c r="A1" s="19" t="s">
        <v>18</v>
      </c>
      <c r="B1" s="10"/>
      <c r="C1" s="10"/>
      <c r="D1" s="10"/>
      <c r="E1" s="10"/>
      <c r="F1" s="10"/>
      <c r="G1" s="10"/>
      <c r="H1" s="19" t="s">
        <v>18</v>
      </c>
    </row>
    <row r="2" spans="1:22" ht="30" customHeight="1" thickTop="1" thickBot="1" x14ac:dyDescent="0.25">
      <c r="A2" s="18" t="s">
        <v>90</v>
      </c>
      <c r="B2" s="11"/>
      <c r="C2" s="11"/>
      <c r="D2" s="11"/>
      <c r="E2" s="11"/>
      <c r="F2" s="11"/>
      <c r="G2" s="11"/>
      <c r="H2" s="18" t="str">
        <f>A2</f>
        <v>Insert Program 6 Name</v>
      </c>
    </row>
    <row r="3" spans="1:22" ht="38.25" thickTop="1" x14ac:dyDescent="0.2">
      <c r="A3" s="21" t="s">
        <v>44</v>
      </c>
      <c r="C3"/>
      <c r="D3"/>
      <c r="E3"/>
      <c r="F3"/>
      <c r="G3"/>
      <c r="H3" s="47" t="s">
        <v>45</v>
      </c>
      <c r="P3" s="14"/>
      <c r="Q3" s="14"/>
      <c r="R3" s="14"/>
      <c r="S3" s="14"/>
      <c r="T3" s="14"/>
      <c r="U3" s="14"/>
      <c r="V3" s="14"/>
    </row>
    <row r="4" spans="1:22" s="41" customFormat="1" ht="45" x14ac:dyDescent="0.2">
      <c r="A4" s="4" t="s">
        <v>46</v>
      </c>
      <c r="B4" s="42" t="s">
        <v>47</v>
      </c>
      <c r="C4" s="42" t="s">
        <v>48</v>
      </c>
      <c r="D4" s="42" t="s">
        <v>49</v>
      </c>
      <c r="E4" s="42" t="s">
        <v>50</v>
      </c>
      <c r="F4" s="42" t="s">
        <v>51</v>
      </c>
      <c r="G4" s="42" t="s">
        <v>22</v>
      </c>
      <c r="H4" s="4" t="s">
        <v>52</v>
      </c>
      <c r="I4"/>
      <c r="J4"/>
      <c r="K4"/>
      <c r="L4"/>
      <c r="M4"/>
      <c r="N4"/>
      <c r="O4"/>
    </row>
    <row r="5" spans="1:22" ht="20.100000000000001" customHeight="1" x14ac:dyDescent="0.2">
      <c r="A5" s="35" t="s">
        <v>53</v>
      </c>
      <c r="B5" s="24">
        <v>0</v>
      </c>
      <c r="C5" s="37">
        <v>0</v>
      </c>
      <c r="D5" s="43">
        <v>1</v>
      </c>
      <c r="E5" s="25">
        <v>0</v>
      </c>
      <c r="F5" s="25">
        <v>0</v>
      </c>
      <c r="G5" s="25">
        <f t="shared" ref="G5:G9" si="0">SUM(D5:F5)</f>
        <v>1</v>
      </c>
    </row>
    <row r="6" spans="1:22" ht="20.100000000000001" customHeight="1" x14ac:dyDescent="0.2">
      <c r="A6" s="35"/>
      <c r="B6" s="36"/>
      <c r="C6" s="37">
        <v>0</v>
      </c>
      <c r="D6" s="43">
        <f>Program5Personnel2[[#This Row],[Annual Salary/Rate (e.g. $54,000)]]*Program5Personnel2[[#This Row],[Indicate FTE ECBG portion (e.g. 0.50 FTE) ]]</f>
        <v>0</v>
      </c>
      <c r="E6" s="25"/>
      <c r="F6" s="25"/>
      <c r="G6" s="25">
        <f t="shared" si="0"/>
        <v>0</v>
      </c>
    </row>
    <row r="7" spans="1:22" ht="20.100000000000001" customHeight="1" x14ac:dyDescent="0.2">
      <c r="A7" s="35"/>
      <c r="B7" s="36"/>
      <c r="C7" s="37">
        <v>0</v>
      </c>
      <c r="D7" s="43">
        <f>Program5Personnel2[[#This Row],[Annual Salary/Rate (e.g. $54,000)]]*Program5Personnel2[[#This Row],[Indicate FTE ECBG portion (e.g. 0.50 FTE) ]]</f>
        <v>0</v>
      </c>
      <c r="E7" s="25"/>
      <c r="F7" s="25"/>
      <c r="G7" s="25">
        <f t="shared" si="0"/>
        <v>0</v>
      </c>
    </row>
    <row r="8" spans="1:22" ht="20.100000000000001" customHeight="1" x14ac:dyDescent="0.2">
      <c r="A8" s="35"/>
      <c r="B8" s="36"/>
      <c r="C8" s="37">
        <v>0</v>
      </c>
      <c r="D8" s="43">
        <f>Program5Personnel2[[#This Row],[Annual Salary/Rate (e.g. $54,000)]]*Program5Personnel2[[#This Row],[Indicate FTE ECBG portion (e.g. 0.50 FTE) ]]</f>
        <v>0</v>
      </c>
      <c r="E8" s="25"/>
      <c r="F8" s="25"/>
      <c r="G8" s="25">
        <f>SUM(D8:F8)</f>
        <v>0</v>
      </c>
    </row>
    <row r="9" spans="1:22" ht="20.100000000000001" customHeight="1" x14ac:dyDescent="0.2">
      <c r="A9" s="35"/>
      <c r="B9" s="36"/>
      <c r="C9" s="37">
        <v>0</v>
      </c>
      <c r="D9" s="43">
        <f>Program5Personnel2[[#This Row],[Annual Salary/Rate (e.g. $54,000)]]*Program5Personnel2[[#This Row],[Indicate FTE ECBG portion (e.g. 0.50 FTE) ]]</f>
        <v>0</v>
      </c>
      <c r="E9" s="25"/>
      <c r="F9" s="25"/>
      <c r="G9" s="25">
        <f t="shared" si="0"/>
        <v>0</v>
      </c>
    </row>
    <row r="10" spans="1:22" ht="20.100000000000001" customHeight="1" x14ac:dyDescent="0.2">
      <c r="A10" s="38" t="s">
        <v>54</v>
      </c>
      <c r="B10" s="39">
        <f>SUBTOTAL(109,Program5Personnel2[Annual Salary/Rate (e.g. $54,000)])</f>
        <v>0</v>
      </c>
      <c r="C10" s="40">
        <f>SUBTOTAL(109,Program5Personnel2[Indicate FTE ECBG portion (e.g. 0.50 FTE) ])</f>
        <v>0</v>
      </c>
      <c r="D10" s="29">
        <f>SUBTOTAL(109,Program5Personnel2[ECBG Cost (e.g. $27,000)])</f>
        <v>1</v>
      </c>
      <c r="E10" s="25">
        <f>SUBTOTAL(109,Program5Personnel2[Other])</f>
        <v>0</v>
      </c>
      <c r="F10" s="25">
        <f>SUBTOTAL(109,Program5Personnel2[In-Kind])</f>
        <v>0</v>
      </c>
      <c r="G10" s="25">
        <f>SUBTOTAL(109,Program5Personnel2[Total])</f>
        <v>1</v>
      </c>
    </row>
    <row r="11" spans="1:22" s="22" customFormat="1" ht="20.100000000000001" customHeight="1" x14ac:dyDescent="0.2">
      <c r="A11" s="26" t="s">
        <v>24</v>
      </c>
      <c r="B11" s="27" t="s">
        <v>55</v>
      </c>
      <c r="C11" s="27" t="s">
        <v>50</v>
      </c>
      <c r="D11" s="27" t="s">
        <v>51</v>
      </c>
      <c r="E11" s="27" t="s">
        <v>22</v>
      </c>
      <c r="H11" s="4" t="s">
        <v>56</v>
      </c>
      <c r="I11"/>
      <c r="J11"/>
      <c r="K11"/>
      <c r="L11"/>
      <c r="M11"/>
      <c r="N11"/>
      <c r="O11"/>
    </row>
    <row r="12" spans="1:22" ht="20.100000000000001" customHeight="1" x14ac:dyDescent="0.2">
      <c r="A12" s="28" t="s">
        <v>57</v>
      </c>
      <c r="B12" s="29">
        <v>0</v>
      </c>
      <c r="C12" s="25">
        <v>0</v>
      </c>
      <c r="D12" s="25">
        <v>0</v>
      </c>
      <c r="E12" s="25">
        <f>SUM(B12:D12)</f>
        <v>0</v>
      </c>
      <c r="F12"/>
      <c r="G12"/>
    </row>
    <row r="13" spans="1:22" ht="20.100000000000001" customHeight="1" x14ac:dyDescent="0.2">
      <c r="A13" s="28"/>
      <c r="B13" s="29"/>
      <c r="C13" s="25"/>
      <c r="D13" s="25"/>
      <c r="E13" s="25">
        <f>SUM(B13:D13)</f>
        <v>0</v>
      </c>
      <c r="F13"/>
      <c r="G13"/>
    </row>
    <row r="14" spans="1:22" ht="20.100000000000001" customHeight="1" x14ac:dyDescent="0.2">
      <c r="A14" s="28"/>
      <c r="B14" s="29"/>
      <c r="C14" s="25"/>
      <c r="D14" s="25"/>
      <c r="E14" s="25">
        <f>SUM(B14:D14)</f>
        <v>0</v>
      </c>
      <c r="F14"/>
      <c r="G14"/>
    </row>
    <row r="15" spans="1:22" ht="20.100000000000001" customHeight="1" x14ac:dyDescent="0.2">
      <c r="A15" s="28"/>
      <c r="B15" s="29"/>
      <c r="C15" s="25"/>
      <c r="D15" s="25"/>
      <c r="E15" s="25">
        <f>SUM(B15:D15)</f>
        <v>0</v>
      </c>
      <c r="F15"/>
      <c r="G15"/>
    </row>
    <row r="16" spans="1:22" ht="20.100000000000001" customHeight="1" x14ac:dyDescent="0.2">
      <c r="A16" s="28"/>
      <c r="B16" s="29"/>
      <c r="C16" s="25"/>
      <c r="D16" s="25"/>
      <c r="E16" s="25">
        <f>SUM(B16:D16)</f>
        <v>0</v>
      </c>
      <c r="F16"/>
      <c r="G16"/>
    </row>
    <row r="17" spans="1:15" s="31" customFormat="1" ht="20.100000000000001" customHeight="1" x14ac:dyDescent="0.2">
      <c r="A17" s="28" t="s">
        <v>58</v>
      </c>
      <c r="B17" s="29">
        <f>SUBTOTAL(109,Program5Benefits3[ECBG])</f>
        <v>0</v>
      </c>
      <c r="C17" s="25">
        <f>SUBTOTAL(109,Program5Benefits3[Other])</f>
        <v>0</v>
      </c>
      <c r="D17" s="25">
        <f>SUBTOTAL(109,Program5Benefits3[In-Kind])</f>
        <v>0</v>
      </c>
      <c r="E17" s="25">
        <f>SUBTOTAL(109,Program5Benefits3[Total])</f>
        <v>0</v>
      </c>
      <c r="F17" s="3"/>
      <c r="G17" s="3"/>
      <c r="H17"/>
      <c r="I17"/>
      <c r="J17"/>
      <c r="K17"/>
      <c r="L17"/>
      <c r="M17"/>
      <c r="N17"/>
      <c r="O17"/>
    </row>
    <row r="18" spans="1:15" s="22" customFormat="1" ht="20.100000000000001" customHeight="1" x14ac:dyDescent="0.2">
      <c r="A18" s="22" t="s">
        <v>59</v>
      </c>
      <c r="B18" s="32" t="s">
        <v>55</v>
      </c>
      <c r="C18" s="32" t="s">
        <v>50</v>
      </c>
      <c r="D18" s="32" t="s">
        <v>51</v>
      </c>
      <c r="E18" s="32" t="s">
        <v>22</v>
      </c>
      <c r="H18" s="4" t="s">
        <v>60</v>
      </c>
      <c r="I18"/>
      <c r="J18"/>
      <c r="K18"/>
      <c r="L18"/>
      <c r="M18"/>
      <c r="N18"/>
      <c r="O18"/>
    </row>
    <row r="19" spans="1:15" ht="20.100000000000001" customHeight="1" x14ac:dyDescent="0.2">
      <c r="A19" s="23" t="s">
        <v>61</v>
      </c>
      <c r="B19" s="24">
        <v>0</v>
      </c>
      <c r="C19" s="25">
        <v>0</v>
      </c>
      <c r="D19" s="25">
        <v>0</v>
      </c>
      <c r="E19" s="25">
        <f>SUM(B19:D19)</f>
        <v>0</v>
      </c>
      <c r="F19"/>
      <c r="G19"/>
    </row>
    <row r="20" spans="1:15" ht="20.100000000000001" customHeight="1" x14ac:dyDescent="0.2">
      <c r="A20" s="23"/>
      <c r="B20" s="24"/>
      <c r="C20" s="25"/>
      <c r="D20" s="25"/>
      <c r="E20" s="25">
        <f>SUM(B20:D20)</f>
        <v>0</v>
      </c>
      <c r="F20"/>
      <c r="G20"/>
    </row>
    <row r="21" spans="1:15" ht="20.100000000000001" customHeight="1" x14ac:dyDescent="0.2">
      <c r="A21" s="23"/>
      <c r="B21" s="24"/>
      <c r="C21" s="25"/>
      <c r="D21" s="25"/>
      <c r="E21" s="25">
        <f>SUM(B21:D21)</f>
        <v>0</v>
      </c>
      <c r="F21"/>
      <c r="G21"/>
    </row>
    <row r="22" spans="1:15" ht="20.100000000000001" customHeight="1" x14ac:dyDescent="0.2">
      <c r="A22" s="23"/>
      <c r="B22" s="24"/>
      <c r="C22" s="25"/>
      <c r="D22" s="25"/>
      <c r="E22" s="25">
        <f>SUM(B22:D22)</f>
        <v>0</v>
      </c>
      <c r="F22"/>
      <c r="G22"/>
    </row>
    <row r="23" spans="1:15" ht="20.100000000000001" customHeight="1" x14ac:dyDescent="0.2">
      <c r="A23" s="23" t="s">
        <v>62</v>
      </c>
      <c r="B23" s="24">
        <f>SUBTOTAL(109,Program5Travel4[ECBG])</f>
        <v>0</v>
      </c>
      <c r="C23" s="25">
        <f>SUBTOTAL(109,Program5Travel4[Other])</f>
        <v>0</v>
      </c>
      <c r="D23" s="25">
        <f>SUBTOTAL(109,Program5Travel4[In-Kind])</f>
        <v>0</v>
      </c>
      <c r="E23" s="25">
        <f>SUBTOTAL(109,Program5Travel4[Total])</f>
        <v>0</v>
      </c>
      <c r="F23" s="2"/>
      <c r="G23" s="2"/>
    </row>
    <row r="24" spans="1:15" s="22" customFormat="1" ht="20.100000000000001" customHeight="1" x14ac:dyDescent="0.2">
      <c r="A24" s="22" t="s">
        <v>26</v>
      </c>
      <c r="B24" s="32" t="s">
        <v>55</v>
      </c>
      <c r="C24" s="32" t="s">
        <v>50</v>
      </c>
      <c r="D24" s="32" t="s">
        <v>51</v>
      </c>
      <c r="E24" s="32" t="s">
        <v>22</v>
      </c>
      <c r="H24" s="4" t="s">
        <v>63</v>
      </c>
      <c r="I24"/>
      <c r="J24"/>
      <c r="K24"/>
      <c r="L24"/>
      <c r="M24"/>
      <c r="N24"/>
      <c r="O24"/>
    </row>
    <row r="25" spans="1:15" ht="20.100000000000001" customHeight="1" x14ac:dyDescent="0.2">
      <c r="A25" s="28" t="s">
        <v>64</v>
      </c>
      <c r="B25" s="29">
        <v>0</v>
      </c>
      <c r="C25" s="25">
        <v>0</v>
      </c>
      <c r="D25" s="25">
        <v>0</v>
      </c>
      <c r="E25" s="25">
        <f>SUM(B25:D25)</f>
        <v>0</v>
      </c>
      <c r="F25"/>
      <c r="G25"/>
    </row>
    <row r="26" spans="1:15" ht="20.100000000000001" customHeight="1" x14ac:dyDescent="0.2">
      <c r="A26" s="28"/>
      <c r="B26" s="29"/>
      <c r="C26" s="25"/>
      <c r="D26" s="25"/>
      <c r="E26" s="25">
        <f>SUM(B26:D26)</f>
        <v>0</v>
      </c>
      <c r="F26"/>
      <c r="G26"/>
    </row>
    <row r="27" spans="1:15" ht="20.100000000000001" customHeight="1" x14ac:dyDescent="0.2">
      <c r="A27" s="28"/>
      <c r="B27" s="29"/>
      <c r="C27" s="25"/>
      <c r="D27" s="25"/>
      <c r="E27" s="25">
        <f>SUM(B27:D27)</f>
        <v>0</v>
      </c>
      <c r="F27"/>
      <c r="G27"/>
    </row>
    <row r="28" spans="1:15" ht="20.100000000000001" customHeight="1" x14ac:dyDescent="0.2">
      <c r="A28" s="28"/>
      <c r="B28" s="29"/>
      <c r="C28" s="25"/>
      <c r="D28" s="25"/>
      <c r="E28" s="25">
        <f>SUM(B28:D28)</f>
        <v>0</v>
      </c>
      <c r="F28"/>
      <c r="G28"/>
    </row>
    <row r="29" spans="1:15" ht="20.100000000000001" customHeight="1" x14ac:dyDescent="0.2">
      <c r="A29" s="28"/>
      <c r="B29" s="29"/>
      <c r="C29" s="25"/>
      <c r="D29" s="25"/>
      <c r="E29" s="25">
        <f>SUM(B29:D29)</f>
        <v>0</v>
      </c>
      <c r="F29" s="2"/>
      <c r="G29" s="2"/>
    </row>
    <row r="30" spans="1:15" ht="20.100000000000001" customHeight="1" x14ac:dyDescent="0.2">
      <c r="A30" s="28" t="s">
        <v>65</v>
      </c>
      <c r="B30" s="29">
        <f>SUBTOTAL(109,Program5Furniture13[ECBG])</f>
        <v>0</v>
      </c>
      <c r="C30" s="25">
        <f>SUBTOTAL(109,Program5Furniture13[Other])</f>
        <v>0</v>
      </c>
      <c r="D30" s="25">
        <f>SUBTOTAL(109,Program5Furniture13[In-Kind])</f>
        <v>0</v>
      </c>
      <c r="E30" s="25">
        <f>SUBTOTAL(109,Program5Furniture13[Total])</f>
        <v>0</v>
      </c>
      <c r="F30" s="3"/>
      <c r="G30" s="3"/>
    </row>
    <row r="31" spans="1:15" s="22" customFormat="1" ht="20.100000000000001" customHeight="1" x14ac:dyDescent="0.25">
      <c r="A31" s="22" t="s">
        <v>27</v>
      </c>
      <c r="B31" s="32" t="s">
        <v>55</v>
      </c>
      <c r="C31" s="32" t="s">
        <v>50</v>
      </c>
      <c r="D31" s="32" t="s">
        <v>51</v>
      </c>
      <c r="E31" s="32" t="s">
        <v>22</v>
      </c>
      <c r="H31" s="46" t="s">
        <v>66</v>
      </c>
      <c r="I31"/>
      <c r="J31"/>
      <c r="K31"/>
      <c r="L31"/>
      <c r="M31"/>
      <c r="N31"/>
      <c r="O31"/>
    </row>
    <row r="32" spans="1:15" ht="20.100000000000001" customHeight="1" x14ac:dyDescent="0.2">
      <c r="A32" s="23" t="s">
        <v>67</v>
      </c>
      <c r="B32" s="24">
        <v>0</v>
      </c>
      <c r="C32" s="25">
        <v>0</v>
      </c>
      <c r="D32" s="25">
        <v>0</v>
      </c>
      <c r="E32" s="25">
        <f>SUM(B32:D32)</f>
        <v>0</v>
      </c>
      <c r="F32"/>
      <c r="G32"/>
      <c r="H32" s="45"/>
    </row>
    <row r="33" spans="1:15" ht="20.100000000000001" customHeight="1" x14ac:dyDescent="0.2">
      <c r="A33" s="23"/>
      <c r="B33" s="24"/>
      <c r="C33" s="25"/>
      <c r="D33" s="25"/>
      <c r="E33" s="25">
        <f>SUM(B33:D33)</f>
        <v>0</v>
      </c>
      <c r="F33"/>
      <c r="G33"/>
      <c r="H33" s="45"/>
    </row>
    <row r="34" spans="1:15" ht="20.100000000000001" customHeight="1" x14ac:dyDescent="0.2">
      <c r="A34" s="23"/>
      <c r="B34" s="24"/>
      <c r="C34" s="25"/>
      <c r="D34" s="25"/>
      <c r="E34" s="25">
        <f>SUM(B34:D34)</f>
        <v>0</v>
      </c>
      <c r="F34"/>
      <c r="G34"/>
      <c r="H34" s="45"/>
    </row>
    <row r="35" spans="1:15" ht="20.100000000000001" customHeight="1" x14ac:dyDescent="0.2">
      <c r="A35" s="23"/>
      <c r="B35" s="24"/>
      <c r="C35" s="25"/>
      <c r="D35" s="25"/>
      <c r="E35" s="25">
        <f>SUM(B35:D35)</f>
        <v>0</v>
      </c>
      <c r="F35" s="3"/>
      <c r="G35" s="3"/>
      <c r="H35" s="45"/>
    </row>
    <row r="36" spans="1:15" ht="20.100000000000001" customHeight="1" x14ac:dyDescent="0.2">
      <c r="A36" s="23" t="s">
        <v>68</v>
      </c>
      <c r="B36" s="24">
        <f>SUBTOTAL(109,Program5Supplies15[ECBG])</f>
        <v>0</v>
      </c>
      <c r="C36" s="25">
        <f>SUBTOTAL(109,Program5Supplies15[Other])</f>
        <v>0</v>
      </c>
      <c r="D36" s="25">
        <f>SUBTOTAL(109,Program5Supplies15[In-Kind])</f>
        <v>0</v>
      </c>
      <c r="E36" s="25">
        <f>SUBTOTAL(109,Program5Supplies15[Total])</f>
        <v>0</v>
      </c>
      <c r="F36"/>
      <c r="G36"/>
      <c r="H36" s="45"/>
    </row>
    <row r="37" spans="1:15" s="22" customFormat="1" ht="20.100000000000001" customHeight="1" x14ac:dyDescent="0.25">
      <c r="A37" s="26" t="s">
        <v>28</v>
      </c>
      <c r="B37" s="27" t="s">
        <v>55</v>
      </c>
      <c r="C37" s="27" t="s">
        <v>50</v>
      </c>
      <c r="D37" s="27" t="s">
        <v>51</v>
      </c>
      <c r="E37" s="27" t="s">
        <v>22</v>
      </c>
      <c r="H37" s="46" t="s">
        <v>69</v>
      </c>
      <c r="I37"/>
      <c r="J37"/>
      <c r="K37"/>
      <c r="L37"/>
      <c r="M37"/>
      <c r="N37"/>
      <c r="O37"/>
    </row>
    <row r="38" spans="1:15" ht="20.100000000000001" customHeight="1" x14ac:dyDescent="0.2">
      <c r="A38" s="28" t="s">
        <v>70</v>
      </c>
      <c r="B38" s="29">
        <v>0</v>
      </c>
      <c r="C38" s="25">
        <v>0</v>
      </c>
      <c r="D38" s="25">
        <v>0</v>
      </c>
      <c r="E38" s="25">
        <f>SUM(B38:D38)</f>
        <v>0</v>
      </c>
      <c r="F38"/>
      <c r="G38"/>
      <c r="H38" s="45"/>
    </row>
    <row r="39" spans="1:15" ht="20.100000000000001" customHeight="1" x14ac:dyDescent="0.2">
      <c r="A39" s="28"/>
      <c r="B39" s="29"/>
      <c r="C39" s="25"/>
      <c r="D39" s="25"/>
      <c r="E39" s="25">
        <f>SUM(B39:D39)</f>
        <v>0</v>
      </c>
      <c r="F39"/>
      <c r="G39"/>
      <c r="H39" s="45"/>
    </row>
    <row r="40" spans="1:15" ht="20.100000000000001" customHeight="1" x14ac:dyDescent="0.2">
      <c r="A40" s="28"/>
      <c r="B40" s="29"/>
      <c r="C40" s="25"/>
      <c r="D40" s="25"/>
      <c r="E40" s="25">
        <f>SUM(B40:D40)</f>
        <v>0</v>
      </c>
      <c r="F40" s="3"/>
      <c r="G40" s="3"/>
      <c r="H40" s="45"/>
    </row>
    <row r="41" spans="1:15" ht="20.100000000000001" customHeight="1" x14ac:dyDescent="0.2">
      <c r="A41" s="28"/>
      <c r="B41" s="29"/>
      <c r="C41" s="25"/>
      <c r="D41" s="25"/>
      <c r="E41" s="25">
        <f>SUM(B41:D41)</f>
        <v>0</v>
      </c>
      <c r="F41"/>
      <c r="G41"/>
      <c r="H41" s="45"/>
    </row>
    <row r="42" spans="1:15" ht="20.100000000000001" customHeight="1" x14ac:dyDescent="0.2">
      <c r="A42" s="28" t="s">
        <v>22</v>
      </c>
      <c r="B42" s="29">
        <f>SUBTOTAL(109,Program5Contractual26[ECBG])</f>
        <v>0</v>
      </c>
      <c r="C42" s="29">
        <f>SUBTOTAL(109,Program5Contractual26[Other])</f>
        <v>0</v>
      </c>
      <c r="D42" s="29">
        <f>SUBTOTAL(109,Program5Contractual26[In-Kind])</f>
        <v>0</v>
      </c>
      <c r="E42" s="25">
        <f>SUBTOTAL(109,Program5Contractual26[Total])</f>
        <v>0</v>
      </c>
      <c r="F42"/>
      <c r="G42"/>
      <c r="H42" s="45"/>
    </row>
    <row r="43" spans="1:15" ht="30.75" x14ac:dyDescent="0.25">
      <c r="A43" s="30" t="s">
        <v>71</v>
      </c>
      <c r="B43" s="33" t="s">
        <v>55</v>
      </c>
      <c r="C43" s="33" t="s">
        <v>50</v>
      </c>
      <c r="D43" s="34" t="s">
        <v>51</v>
      </c>
      <c r="E43" s="34" t="s">
        <v>22</v>
      </c>
      <c r="F43"/>
      <c r="G43"/>
      <c r="H43" s="46" t="s">
        <v>72</v>
      </c>
    </row>
    <row r="44" spans="1:15" ht="20.100000000000001" customHeight="1" x14ac:dyDescent="0.2">
      <c r="A44" s="23" t="s">
        <v>73</v>
      </c>
      <c r="B44" s="24">
        <v>0</v>
      </c>
      <c r="C44" s="25">
        <v>0</v>
      </c>
      <c r="D44" s="25">
        <v>0</v>
      </c>
      <c r="E44" s="25">
        <f>SUM(B44:D44)</f>
        <v>0</v>
      </c>
      <c r="F44"/>
      <c r="G44"/>
      <c r="H44" s="45"/>
    </row>
    <row r="45" spans="1:15" ht="20.100000000000001" customHeight="1" x14ac:dyDescent="0.2">
      <c r="A45" s="23"/>
      <c r="B45" s="24"/>
      <c r="C45" s="25"/>
      <c r="D45" s="25"/>
      <c r="E45" s="25">
        <f>SUM(B45:D45)</f>
        <v>0</v>
      </c>
      <c r="F45" s="3"/>
      <c r="G45" s="3"/>
      <c r="H45" s="45"/>
    </row>
    <row r="46" spans="1:15" ht="20.100000000000001" customHeight="1" x14ac:dyDescent="0.2">
      <c r="A46" s="23"/>
      <c r="B46" s="24"/>
      <c r="C46" s="25"/>
      <c r="D46" s="25"/>
      <c r="E46" s="25">
        <f>SUM(B46:D46)</f>
        <v>0</v>
      </c>
      <c r="F46"/>
      <c r="G46"/>
      <c r="H46" s="45"/>
    </row>
    <row r="47" spans="1:15" ht="20.100000000000001" customHeight="1" x14ac:dyDescent="0.2">
      <c r="A47" s="23"/>
      <c r="B47" s="24"/>
      <c r="C47" s="25"/>
      <c r="D47" s="25"/>
      <c r="E47" s="25">
        <f>SUM(B47:D47)</f>
        <v>0</v>
      </c>
      <c r="F47"/>
      <c r="G47"/>
      <c r="H47" s="45"/>
    </row>
    <row r="48" spans="1:15" ht="20.100000000000001" customHeight="1" x14ac:dyDescent="0.2">
      <c r="A48" t="s">
        <v>74</v>
      </c>
      <c r="B48" s="25">
        <f>SUBTOTAL(109,Program5Training27[ECBG])</f>
        <v>0</v>
      </c>
      <c r="C48" s="25">
        <f>SUBTOTAL(109,Program5Training27[Other])</f>
        <v>0</v>
      </c>
      <c r="D48" s="25">
        <f>SUBTOTAL(109,Program5Training27[In-Kind])</f>
        <v>0</v>
      </c>
      <c r="E48" s="25">
        <f>SUBTOTAL(109,Program5Training27[Total])</f>
        <v>0</v>
      </c>
      <c r="F48"/>
      <c r="G48"/>
      <c r="H48" s="45"/>
    </row>
    <row r="49" spans="1:15" s="22" customFormat="1" ht="20.100000000000001" customHeight="1" x14ac:dyDescent="0.25">
      <c r="A49" s="22" t="s">
        <v>75</v>
      </c>
      <c r="B49" s="32" t="s">
        <v>55</v>
      </c>
      <c r="C49" s="32" t="s">
        <v>50</v>
      </c>
      <c r="D49" s="32" t="s">
        <v>51</v>
      </c>
      <c r="E49" s="32" t="s">
        <v>22</v>
      </c>
      <c r="H49" s="46" t="s">
        <v>76</v>
      </c>
      <c r="I49"/>
      <c r="J49"/>
      <c r="K49"/>
      <c r="L49"/>
      <c r="M49"/>
      <c r="N49"/>
      <c r="O49"/>
    </row>
    <row r="50" spans="1:15" ht="20.100000000000001" customHeight="1" x14ac:dyDescent="0.2">
      <c r="A50" s="23" t="s">
        <v>77</v>
      </c>
      <c r="B50" s="24">
        <v>0</v>
      </c>
      <c r="C50" s="25">
        <v>0</v>
      </c>
      <c r="D50" s="25">
        <v>0</v>
      </c>
      <c r="E50" s="25">
        <f>SUM(B50:D50)</f>
        <v>0</v>
      </c>
      <c r="F50" s="3"/>
      <c r="G50" s="3"/>
      <c r="H50" s="45"/>
    </row>
    <row r="51" spans="1:15" ht="20.100000000000001" customHeight="1" x14ac:dyDescent="0.2">
      <c r="A51" s="23"/>
      <c r="B51" s="24"/>
      <c r="C51" s="25"/>
      <c r="D51" s="25"/>
      <c r="E51" s="25">
        <f>SUM(B51:D51)</f>
        <v>0</v>
      </c>
      <c r="F51"/>
      <c r="G51"/>
      <c r="H51" s="45"/>
    </row>
    <row r="52" spans="1:15" ht="20.100000000000001" customHeight="1" x14ac:dyDescent="0.2">
      <c r="A52" s="23"/>
      <c r="B52" s="24"/>
      <c r="C52" s="25"/>
      <c r="D52" s="25"/>
      <c r="E52" s="25">
        <f>SUM(B52:D52)</f>
        <v>0</v>
      </c>
      <c r="F52"/>
      <c r="G52"/>
      <c r="H52" s="45"/>
    </row>
    <row r="53" spans="1:15" ht="20.100000000000001" customHeight="1" x14ac:dyDescent="0.2">
      <c r="A53" s="23"/>
      <c r="B53" s="24"/>
      <c r="C53" s="25"/>
      <c r="D53" s="25"/>
      <c r="E53" s="25">
        <f>SUM(B53:D53)</f>
        <v>0</v>
      </c>
      <c r="F53"/>
      <c r="G53"/>
      <c r="H53" s="45"/>
    </row>
    <row r="54" spans="1:15" ht="20.100000000000001" customHeight="1" x14ac:dyDescent="0.2">
      <c r="A54" t="s">
        <v>78</v>
      </c>
      <c r="B54" s="25">
        <f>SUBTOTAL(109,Program5Building28[ECBG])</f>
        <v>0</v>
      </c>
      <c r="C54" s="25">
        <f>SUBTOTAL(109,Program5Building28[Other])</f>
        <v>0</v>
      </c>
      <c r="D54" s="25">
        <f>SUBTOTAL(109,Program5Building28[In-Kind])</f>
        <v>0</v>
      </c>
      <c r="E54" s="25">
        <f>SUBTOTAL(109,Program5Building28[Total])</f>
        <v>0</v>
      </c>
      <c r="F54"/>
      <c r="G54"/>
      <c r="H54" s="45"/>
    </row>
    <row r="55" spans="1:15" s="22" customFormat="1" ht="20.100000000000001" customHeight="1" x14ac:dyDescent="0.25">
      <c r="A55" s="22" t="s">
        <v>79</v>
      </c>
      <c r="B55" s="32" t="s">
        <v>55</v>
      </c>
      <c r="C55" s="32" t="s">
        <v>50</v>
      </c>
      <c r="D55" s="32" t="s">
        <v>51</v>
      </c>
      <c r="E55" s="32" t="s">
        <v>22</v>
      </c>
      <c r="H55" s="46" t="s">
        <v>80</v>
      </c>
      <c r="I55"/>
      <c r="J55"/>
      <c r="K55"/>
      <c r="L55"/>
      <c r="M55"/>
      <c r="N55"/>
      <c r="O55"/>
    </row>
    <row r="56" spans="1:15" ht="20.100000000000001" customHeight="1" x14ac:dyDescent="0.2">
      <c r="A56" s="28" t="s">
        <v>81</v>
      </c>
      <c r="B56" s="29">
        <v>0</v>
      </c>
      <c r="C56" s="25">
        <v>0</v>
      </c>
      <c r="D56" s="25">
        <v>0</v>
      </c>
      <c r="E56" s="25">
        <f>SUM(B56:D56)</f>
        <v>0</v>
      </c>
      <c r="F56"/>
      <c r="G56"/>
      <c r="H56" s="45"/>
    </row>
    <row r="57" spans="1:15" ht="20.100000000000001" customHeight="1" x14ac:dyDescent="0.2">
      <c r="A57" s="28"/>
      <c r="B57" s="29"/>
      <c r="C57" s="25"/>
      <c r="D57" s="25"/>
      <c r="E57" s="25">
        <f>SUM(B57:D57)</f>
        <v>0</v>
      </c>
      <c r="F57"/>
      <c r="G57"/>
      <c r="H57" s="45"/>
    </row>
    <row r="58" spans="1:15" ht="20.100000000000001" customHeight="1" x14ac:dyDescent="0.2">
      <c r="A58" s="28"/>
      <c r="B58" s="29"/>
      <c r="C58" s="25"/>
      <c r="D58" s="25"/>
      <c r="E58" s="25">
        <f>SUM(B58:D58)</f>
        <v>0</v>
      </c>
      <c r="F58"/>
      <c r="G58"/>
      <c r="H58" s="45"/>
    </row>
    <row r="59" spans="1:15" ht="20.100000000000001" customHeight="1" x14ac:dyDescent="0.2">
      <c r="A59" s="28"/>
      <c r="B59" s="29"/>
      <c r="C59" s="25"/>
      <c r="D59" s="25"/>
      <c r="E59" s="25">
        <f>SUM(B59:D59)</f>
        <v>0</v>
      </c>
      <c r="F59"/>
      <c r="G59"/>
      <c r="H59" s="45"/>
    </row>
    <row r="60" spans="1:15" ht="20.100000000000001" customHeight="1" x14ac:dyDescent="0.2">
      <c r="A60" t="s">
        <v>82</v>
      </c>
      <c r="B60" s="25">
        <f>SUBTOTAL(109,Program5Other29[ECBG])</f>
        <v>0</v>
      </c>
      <c r="C60" s="25">
        <f>SUBTOTAL(109,Program5Other29[Other])</f>
        <v>0</v>
      </c>
      <c r="D60" s="25">
        <f>SUBTOTAL(109,Program5Other29[In-Kind])</f>
        <v>0</v>
      </c>
      <c r="E60" s="25">
        <f>SUBTOTAL(109,Program5Other29[Total])</f>
        <v>0</v>
      </c>
      <c r="H60" s="45"/>
    </row>
    <row r="61" spans="1:15" s="22" customFormat="1" ht="20.100000000000001" customHeight="1" x14ac:dyDescent="0.2">
      <c r="A61" s="22" t="s">
        <v>83</v>
      </c>
      <c r="B61" s="32" t="s">
        <v>55</v>
      </c>
      <c r="C61" s="32" t="s">
        <v>50</v>
      </c>
      <c r="D61" s="32" t="s">
        <v>51</v>
      </c>
      <c r="E61" s="32" t="s">
        <v>22</v>
      </c>
      <c r="H61"/>
      <c r="I61"/>
      <c r="J61"/>
      <c r="K61"/>
      <c r="L61"/>
      <c r="M61"/>
      <c r="N61"/>
      <c r="O61"/>
    </row>
    <row r="62" spans="1:15" ht="90.75" thickBot="1" x14ac:dyDescent="0.25">
      <c r="A62" s="30" t="s">
        <v>96</v>
      </c>
      <c r="B62" s="29">
        <v>0</v>
      </c>
      <c r="C62" s="25">
        <v>0</v>
      </c>
      <c r="D62" s="25">
        <v>0</v>
      </c>
      <c r="E62" s="25">
        <f>SUM(B62:D62)</f>
        <v>0</v>
      </c>
    </row>
    <row r="63" spans="1:15" ht="20.100000000000001" customHeight="1" thickTop="1" x14ac:dyDescent="0.2">
      <c r="A63" s="62" t="s">
        <v>84</v>
      </c>
      <c r="B63" s="63">
        <f>SUM(D10,B17,B23,B30,B36,B42,B48,B54,B60,B62)</f>
        <v>1</v>
      </c>
      <c r="C63" s="63">
        <f>SUM(E10,C17,C23,C30,C36,C42,C48,C54,C60,C62)</f>
        <v>0</v>
      </c>
      <c r="D63" s="63">
        <f>SUM(F10,D17,D23,D30,D36,D42,D48,D54,D60,D62)</f>
        <v>0</v>
      </c>
      <c r="E63" s="63">
        <f>SUM(G10,E17,E23,E30,E36,E42,E48,E54,E60,E62)</f>
        <v>1</v>
      </c>
    </row>
    <row r="64" spans="1:15" ht="20.100000000000001" customHeight="1" x14ac:dyDescent="0.2">
      <c r="A64" s="44" t="s">
        <v>85</v>
      </c>
    </row>
  </sheetData>
  <dataValidations count="13">
    <dataValidation allowBlank="1" showInputMessage="1" showErrorMessage="1" prompt="Indirect expense represents the project's share of Overhead Expenses (phone, office space, utilities, liability insurance, etc.) and Administrative Costs (accounting, director, human resources, travel for administration, etc.). Applicants must limit the E" sqref="A62" xr:uid="{6889D37E-CACE-4817-8402-7834F7740E7A}"/>
    <dataValidation allowBlank="1" showInputMessage="1" showErrorMessage="1" prompt="Insert Other Direct Expenses" sqref="A56" xr:uid="{CE310739-6BDF-4766-B220-C6742EA3A06E}"/>
    <dataValidation allowBlank="1" showInputMessage="1" showErrorMessage="1" prompt="Insert Building, Space &amp; Maintenance Expenses" sqref="A50" xr:uid="{67262BC5-CB2D-4953-8021-3448D353DB9E}"/>
    <dataValidation allowBlank="1" showInputMessage="1" showErrorMessage="1" prompt="Insert Staff Education &amp; Training Expenses" sqref="A44" xr:uid="{D14362B0-77A3-42E8-BF91-3177271A571E}"/>
    <dataValidation allowBlank="1" showInputMessage="1" showErrorMessage="1" prompt="Insert Contractual Expenses" sqref="A38" xr:uid="{4589C0B8-1FAE-447C-BE75-8B56DEEFC681}"/>
    <dataValidation allowBlank="1" showInputMessage="1" showErrorMessage="1" prompt="Insert Supplies Expenses" sqref="A32" xr:uid="{75EFAF05-E61D-409F-ADC6-46BCCEB40BC8}"/>
    <dataValidation allowBlank="1" showInputMessage="1" showErrorMessage="1" prompt="Insert Types of Furniture &amp; Equipment Expenses" sqref="A25" xr:uid="{67CA2E08-6967-45B4-ABA8-50BAD0686433}"/>
    <dataValidation allowBlank="1" showInputMessage="1" showErrorMessage="1" prompt="Insert Travel &amp; Subsistence Expenses" sqref="A19" xr:uid="{80349D0D-3CC5-4A12-B75E-B2D0E05F5C24}"/>
    <dataValidation allowBlank="1" showInputMessage="1" showErrorMessage="1" prompt="Insert Personnel Benefits &amp; Taxes Expenses" sqref="A12" xr:uid="{CF83A0DC-A1F1-4301-97CE-FA44CBEAB062}"/>
    <dataValidation allowBlank="1" showInputMessage="1" showErrorMessage="1" prompt="Insert Staff Positions" sqref="A5" xr:uid="{8C062131-D588-4C4C-9880-362AFFDB1BB8}"/>
    <dataValidation allowBlank="1" showInputMessage="1" showErrorMessage="1" prompt="Explain how each line item was determined for each: ECBG funds, Cash Match and/or In-Kind. " sqref="H25" xr:uid="{CFCE4AD5-E2F1-48B6-A72C-BB64766B0AE1}"/>
    <dataValidation allowBlank="1" showInputMessage="1" showErrorMessage="1" prompt="Explain how each line item of the project personnel was determined (or calculated) for each: ECBG funds, Cash Match and/or In-Kind [which should include non-cash contributions such as donated space, staff time, etc.]" sqref="H5" xr:uid="{C14BF627-D8ED-42FF-AF9C-22221BE4590C}"/>
    <dataValidation allowBlank="1" showInputMessage="1" showErrorMessage="1" prompt="Explain how each line item was determined for each: ECBG funds, Cash Match and/or In-Kind." sqref="H19 H32 H38 H44 H50 H56 H12" xr:uid="{7F5E0570-089C-409E-A46A-143CAED9F4E5}"/>
  </dataValidations>
  <hyperlinks>
    <hyperlink ref="A64" location="'Program 1 Budget'!H1" display="Start Justification Narrative" xr:uid="{61F873A5-BB16-4B9E-B74E-1A759FEA7E56}"/>
  </hyperlinks>
  <printOptions horizontalCentered="1"/>
  <pageMargins left="0" right="0" top="0.15" bottom="0.15" header="0.25" footer="0.15"/>
  <pageSetup scale="77" fitToWidth="2" fitToHeight="0" orientation="landscape" r:id="rId1"/>
  <headerFooter alignWithMargins="0">
    <oddFooter>&amp;CPage &amp;P of &amp;N</oddFooter>
  </headerFooter>
  <colBreaks count="1" manualBreakCount="1">
    <brk id="7" max="62" man="1"/>
  </colBreaks>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7E0BD1357E4A479EB5148EDDFE09BF" ma:contentTypeVersion="16" ma:contentTypeDescription="Create a new document." ma:contentTypeScope="" ma:versionID="e616cf49637f7dc65b9346dff35c3192">
  <xsd:schema xmlns:xsd="http://www.w3.org/2001/XMLSchema" xmlns:xs="http://www.w3.org/2001/XMLSchema" xmlns:p="http://schemas.microsoft.com/office/2006/metadata/properties" xmlns:ns2="e6242412-1992-43a9-8953-792b4df7b586" xmlns:ns3="27b10c13-73e3-447d-933c-8a99a2fbcdb7" targetNamespace="http://schemas.microsoft.com/office/2006/metadata/properties" ma:root="true" ma:fieldsID="cccf9b0148b229350a2e0d5bb7de541c" ns2:_="" ns3:_="">
    <xsd:import namespace="e6242412-1992-43a9-8953-792b4df7b586"/>
    <xsd:import namespace="27b10c13-73e3-447d-933c-8a99a2fbcd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42412-1992-43a9-8953-792b4df7b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c2c5899-478d-4689-af14-80570c5f1c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7b10c13-73e3-447d-933c-8a99a2fbcd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27d9074-eda7-4c64-8993-dc1de1dd2f61}" ma:internalName="TaxCatchAll" ma:showField="CatchAllData" ma:web="27b10c13-73e3-447d-933c-8a99a2fbcd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7b10c13-73e3-447d-933c-8a99a2fbcdb7" xsi:nil="true"/>
    <lcf76f155ced4ddcb4097134ff3c332f xmlns="e6242412-1992-43a9-8953-792b4df7b5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226C7D4-E1D9-4B2E-91E1-745AD1E98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242412-1992-43a9-8953-792b4df7b586"/>
    <ds:schemaRef ds:uri="27b10c13-73e3-447d-933c-8a99a2fbcd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24CDB-15EA-453B-AF3A-B3CDF6A3F67B}">
  <ds:schemaRefs>
    <ds:schemaRef ds:uri="http://schemas.microsoft.com/sharepoint/v3/contenttype/forms"/>
  </ds:schemaRefs>
</ds:datastoreItem>
</file>

<file path=customXml/itemProps3.xml><?xml version="1.0" encoding="utf-8"?>
<ds:datastoreItem xmlns:ds="http://schemas.openxmlformats.org/officeDocument/2006/customXml" ds:itemID="{42F5DAF2-155B-410A-A9B0-DF5DB2798F87}">
  <ds:schemaRefs>
    <ds:schemaRef ds:uri="http://schemas.microsoft.com/office/2006/metadata/properties"/>
    <ds:schemaRef ds:uri="http://schemas.microsoft.com/office/infopath/2007/PartnerControls"/>
    <ds:schemaRef ds:uri="27b10c13-73e3-447d-933c-8a99a2fbcdb7"/>
    <ds:schemaRef ds:uri="e6242412-1992-43a9-8953-792b4df7b5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44</vt:i4>
      </vt:variant>
    </vt:vector>
  </HeadingPairs>
  <TitlesOfParts>
    <vt:vector size="58" baseType="lpstr">
      <vt:lpstr>Instructions</vt:lpstr>
      <vt:lpstr>Total Proposed ECBG Budget</vt:lpstr>
      <vt:lpstr>Budgeted Partners</vt:lpstr>
      <vt:lpstr>Program 1 Budget</vt:lpstr>
      <vt:lpstr>Program 2 Budget</vt:lpstr>
      <vt:lpstr>Program 3 Budget</vt:lpstr>
      <vt:lpstr>Program 4 Budget</vt:lpstr>
      <vt:lpstr>Program 5 Budget</vt:lpstr>
      <vt:lpstr>Program 6 Budget</vt:lpstr>
      <vt:lpstr>Program 7 Budget</vt:lpstr>
      <vt:lpstr>Program 8 Budget</vt:lpstr>
      <vt:lpstr>Program 9 Budget</vt:lpstr>
      <vt:lpstr>Program 10 Budget</vt:lpstr>
      <vt:lpstr>Program 11 Budget</vt:lpstr>
      <vt:lpstr>'Program 10 Budget'!FTE</vt:lpstr>
      <vt:lpstr>'Program 11 Budget'!FTE</vt:lpstr>
      <vt:lpstr>'Program 2 Budget'!FTE</vt:lpstr>
      <vt:lpstr>'Program 3 Budget'!FTE</vt:lpstr>
      <vt:lpstr>'Program 4 Budget'!FTE</vt:lpstr>
      <vt:lpstr>'Program 5 Budget'!FTE</vt:lpstr>
      <vt:lpstr>'Program 6 Budget'!FTE</vt:lpstr>
      <vt:lpstr>'Program 7 Budget'!FTE</vt:lpstr>
      <vt:lpstr>'Program 8 Budget'!FTE</vt:lpstr>
      <vt:lpstr>'Program 9 Budget'!FTE</vt:lpstr>
      <vt:lpstr>FTE</vt:lpstr>
      <vt:lpstr>'Program 1 Budget'!Print_Area</vt:lpstr>
      <vt:lpstr>'Program 10 Budget'!Print_Area</vt:lpstr>
      <vt:lpstr>'Program 11 Budget'!Print_Area</vt:lpstr>
      <vt:lpstr>'Program 2 Budget'!Print_Area</vt:lpstr>
      <vt:lpstr>'Program 3 Budget'!Print_Area</vt:lpstr>
      <vt:lpstr>'Program 4 Budget'!Print_Area</vt:lpstr>
      <vt:lpstr>'Program 5 Budget'!Print_Area</vt:lpstr>
      <vt:lpstr>'Program 6 Budget'!Print_Area</vt:lpstr>
      <vt:lpstr>'Program 7 Budget'!Print_Area</vt:lpstr>
      <vt:lpstr>'Program 8 Budget'!Print_Area</vt:lpstr>
      <vt:lpstr>'Program 9 Budget'!Print_Area</vt:lpstr>
      <vt:lpstr>'Program 1 Budget'!Print_Titles</vt:lpstr>
      <vt:lpstr>'Program 10 Budget'!Print_Titles</vt:lpstr>
      <vt:lpstr>'Program 11 Budget'!Print_Titles</vt:lpstr>
      <vt:lpstr>'Program 2 Budget'!Print_Titles</vt:lpstr>
      <vt:lpstr>'Program 3 Budget'!Print_Titles</vt:lpstr>
      <vt:lpstr>'Program 4 Budget'!Print_Titles</vt:lpstr>
      <vt:lpstr>'Program 5 Budget'!Print_Titles</vt:lpstr>
      <vt:lpstr>'Program 6 Budget'!Print_Titles</vt:lpstr>
      <vt:lpstr>'Program 7 Budget'!Print_Titles</vt:lpstr>
      <vt:lpstr>'Program 8 Budget'!Print_Titles</vt:lpstr>
      <vt:lpstr>'Program 9 Budget'!Print_Titles</vt:lpstr>
      <vt:lpstr>'Program 10 Budget'!Program1Total</vt:lpstr>
      <vt:lpstr>'Program 11 Budget'!Program1Total</vt:lpstr>
      <vt:lpstr>'Program 2 Budget'!Program1Total</vt:lpstr>
      <vt:lpstr>'Program 3 Budget'!Program1Total</vt:lpstr>
      <vt:lpstr>'Program 4 Budget'!Program1Total</vt:lpstr>
      <vt:lpstr>'Program 5 Budget'!Program1Total</vt:lpstr>
      <vt:lpstr>'Program 6 Budget'!Program1Total</vt:lpstr>
      <vt:lpstr>'Program 7 Budget'!Program1Total</vt:lpstr>
      <vt:lpstr>'Program 8 Budget'!Program1Total</vt:lpstr>
      <vt:lpstr>'Program 9 Budget'!Program1Total</vt:lpstr>
      <vt:lpstr>Program1Total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ECBG RFP Budget</dc:title>
  <dc:subject/>
  <dc:creator>Orion, Lindsay Elaine</dc:creator>
  <cp:keywords/>
  <dc:description/>
  <cp:lastModifiedBy>Orion, Lindsay Elaine</cp:lastModifiedBy>
  <cp:revision/>
  <dcterms:created xsi:type="dcterms:W3CDTF">2011-03-07T17:09:35Z</dcterms:created>
  <dcterms:modified xsi:type="dcterms:W3CDTF">2022-12-05T17:08:28Z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0x0101008C7E0BD1357E4A479EB5148EDDFE09BF</vt:lpwstr>
  </property>
  <property fmtid="{D5CDD505-2E9C-101B-9397-08002B2CF9AE}" pid="3" name="MediaServiceImageTags">
    <vt:lpwstr/>
  </property>
</Properties>
</file>